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10452" activeTab="0"/>
  </bookViews>
  <sheets>
    <sheet name="Table of conten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tn1" localSheetId="2">'Table 2'!#REF!</definedName>
    <definedName name="_ftnref1" localSheetId="2">'Table 2'!$B$7</definedName>
    <definedName name="_Ref380759664" localSheetId="5">'Table 5'!$B$1</definedName>
    <definedName name="_Ref380761637" localSheetId="4">'Table 4'!$B$1</definedName>
    <definedName name="_Ref380761892" localSheetId="6">'Table 6'!$B$1</definedName>
    <definedName name="_Ref380761933" localSheetId="7">'Table 7'!$B$1</definedName>
    <definedName name="_Ref380762445" localSheetId="10">'Table 10'!$B$1</definedName>
    <definedName name="_Ref380762668" localSheetId="8">'Table 8'!$B$1</definedName>
    <definedName name="_Ref380762797" localSheetId="11">'Table 11'!$B$1</definedName>
    <definedName name="_Ref380762815" localSheetId="13">'Table 13'!$B$1</definedName>
    <definedName name="_Ref380763293" localSheetId="14">'Table 14'!$B$1</definedName>
    <definedName name="_Ref380763424" localSheetId="15">'Table 15'!$B$1</definedName>
    <definedName name="_Ref380763814" localSheetId="16">'Table 16'!$B$1</definedName>
    <definedName name="_Toc381777944" localSheetId="1">'Table 1'!$B$1</definedName>
    <definedName name="_Toc381777945" localSheetId="2">'Table 2'!$B$1</definedName>
    <definedName name="_Toc381777946" localSheetId="3">'Table 3'!$B$1</definedName>
    <definedName name="_Toc381777955" localSheetId="12">'Table 12'!$B$10</definedName>
    <definedName name="_Toc381777960" localSheetId="17">'Table 17'!$B$1</definedName>
  </definedNames>
  <calcPr fullCalcOnLoad="1" iterate="1" iterateCount="1000" iterateDelta="0.001"/>
</workbook>
</file>

<file path=xl/comments8.xml><?xml version="1.0" encoding="utf-8"?>
<comments xmlns="http://schemas.openxmlformats.org/spreadsheetml/2006/main">
  <authors>
    <author>KANYONGA Evelyne</author>
  </authors>
  <commentList>
    <comment ref="E15" authorId="0">
      <text>
        <r>
          <rPr>
            <b/>
            <sz val="9"/>
            <rFont val="Tahoma"/>
            <family val="2"/>
          </rPr>
          <t>KANYONGA Evelyne:</t>
        </r>
        <r>
          <rPr>
            <sz val="9"/>
            <rFont val="Tahoma"/>
            <family val="2"/>
          </rPr>
          <t xml:space="preserve">
Cant be used bofore cleaning
</t>
        </r>
      </text>
    </comment>
  </commentList>
</comments>
</file>

<file path=xl/sharedStrings.xml><?xml version="1.0" encoding="utf-8"?>
<sst xmlns="http://schemas.openxmlformats.org/spreadsheetml/2006/main" count="329" uniqueCount="190">
  <si>
    <t>National Referral Hospital</t>
  </si>
  <si>
    <t>Total</t>
  </si>
  <si>
    <t>Ratio of health workers by population</t>
  </si>
  <si>
    <t>WHO Norms</t>
  </si>
  <si>
    <t xml:space="preserve">Doctor/Population ratio </t>
  </si>
  <si>
    <t>1/10000</t>
  </si>
  <si>
    <t>Nurse/population ratio</t>
  </si>
  <si>
    <t>1/1000</t>
  </si>
  <si>
    <t>Midwives/population ratio</t>
  </si>
  <si>
    <t>Table 2: Ratio of health workers to population</t>
  </si>
  <si>
    <t xml:space="preserve">Variables </t>
  </si>
  <si>
    <t xml:space="preserve">Questions </t>
  </si>
  <si>
    <t>Death of the last 12</t>
  </si>
  <si>
    <t>months</t>
  </si>
  <si>
    <t>If yes,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</si>
  <si>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What was the sex of the deceased?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</si>
  <si>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What was the age of the deceased at death?</t>
    </r>
  </si>
  <si>
    <t>Child survivorship</t>
  </si>
  <si>
    <t>For each female resident of 12 years and above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</si>
  <si>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How many children in all were born alive?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</si>
  <si>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Among all these living born, how many are still alive?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</si>
  <si>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How many children were born alive in the past 12 months?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</si>
  <si>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Among those children born alive in the last 12 months how many are still alive?</t>
    </r>
  </si>
  <si>
    <t xml:space="preserve">Deaths of women  </t>
  </si>
  <si>
    <t xml:space="preserve">12 to 49 years </t>
  </si>
  <si>
    <t>If the deceased is a woman aged 12 to 49 years at time of his death: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</si>
  <si>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Was she pregnant?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</si>
  <si>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Was she in labour?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</si>
  <si>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Was it within six weeks following the end of pregnancy or childbirth?</t>
    </r>
  </si>
  <si>
    <t>Survivorship of the biological parents (father and mother)</t>
  </si>
  <si>
    <t>For each resident age 0-17 years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</si>
  <si>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Is the natural mother alive?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</si>
  <si>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Is the natural father alive?</t>
    </r>
  </si>
  <si>
    <t>Table 3: Summary of issues related to the questionnaire of mortality</t>
  </si>
  <si>
    <t>Indicators</t>
  </si>
  <si>
    <t>Value of the indicators</t>
  </si>
  <si>
    <t>Number of deaths for 12 preceding months</t>
  </si>
  <si>
    <t xml:space="preserve">Mid-year population size </t>
  </si>
  <si>
    <t>Crude Death Rate (CDR)</t>
  </si>
  <si>
    <t>Table 4: Observed total number of deaths and Crude Death Rate (CDR) for both sexes</t>
  </si>
  <si>
    <t>Sex of the deceased</t>
  </si>
  <si>
    <t>Male</t>
  </si>
  <si>
    <t>Female</t>
  </si>
  <si>
    <t>Table 5: Observed total number of deaths and Crude Death Rate (CDR) by sex</t>
  </si>
  <si>
    <t>Number deaths at age 0</t>
  </si>
  <si>
    <t>Sex</t>
  </si>
  <si>
    <t>Both sexes</t>
  </si>
  <si>
    <t>From the Deaths Record</t>
  </si>
  <si>
    <t>From the Fertility Section</t>
  </si>
  <si>
    <t>Table 6: Number of infant deaths during the last 12 months by sex from the Deaths Record and from the Fertility Section</t>
  </si>
  <si>
    <t>Mortality indicators</t>
  </si>
  <si>
    <t>Mid-year population aged 0</t>
  </si>
  <si>
    <t>Number of deaths at age 0 year</t>
  </si>
  <si>
    <r>
      <t xml:space="preserve">Central Death Rate: 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t</t>
    </r>
    <r>
      <rPr>
        <vertAlign val="sub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(‰)</t>
    </r>
  </si>
  <si>
    <r>
      <t>Infant Mortality Rate, IMR:</t>
    </r>
    <r>
      <rPr>
        <vertAlign val="subscript"/>
        <sz val="8"/>
        <color indexed="8"/>
        <rFont val="Arial"/>
        <family val="2"/>
      </rPr>
      <t xml:space="preserve"> 1</t>
    </r>
    <r>
      <rPr>
        <sz val="8"/>
        <color indexed="8"/>
        <rFont val="Arial"/>
        <family val="2"/>
      </rPr>
      <t>Q</t>
    </r>
    <r>
      <rPr>
        <vertAlign val="sub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(‰)</t>
    </r>
  </si>
  <si>
    <t>Number of births during the last 12 months</t>
  </si>
  <si>
    <t>Table 7: Infant mortality rates by sex from the Deaths Record and from the Fertility Section</t>
  </si>
  <si>
    <t>Period of death</t>
  </si>
  <si>
    <t>Number of deaths</t>
  </si>
  <si>
    <t>During pregnancy</t>
  </si>
  <si>
    <t>During childbirth</t>
  </si>
  <si>
    <t>During the 6 weeks period following the termination of pregnancy</t>
  </si>
  <si>
    <t>Maternal Mortality Ratio (per 100,000 live births)</t>
  </si>
  <si>
    <t>Table 8: Reported maternal deaths by period of death</t>
  </si>
  <si>
    <t>Age-group (years)</t>
  </si>
  <si>
    <t>ASDR</t>
  </si>
  <si>
    <t>Mid-year Population</t>
  </si>
  <si>
    <t>Expected Deaths</t>
  </si>
  <si>
    <t>(a)</t>
  </si>
  <si>
    <t>(b)</t>
  </si>
  <si>
    <t xml:space="preserve">(c=f + i) </t>
  </si>
  <si>
    <t>(d)</t>
  </si>
  <si>
    <t>(e)</t>
  </si>
  <si>
    <t>(f=d x e)</t>
  </si>
  <si>
    <t>(g)</t>
  </si>
  <si>
    <t>(h)</t>
  </si>
  <si>
    <t>(i=g x h)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</si>
  <si>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</si>
  <si>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</si>
  <si>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</si>
  <si>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</si>
  <si>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</si>
  <si>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</si>
  <si>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</si>
  <si>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</si>
  <si>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</si>
  <si>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</si>
  <si>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</si>
  <si>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</si>
  <si>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</si>
  <si>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Table 9: Number of deaths occurred during the year preceding the census</t>
  </si>
  <si>
    <t>CDR (‰)</t>
  </si>
  <si>
    <t>Table 10: Crude Death Rate by sex</t>
  </si>
  <si>
    <t>Childhood mortality</t>
  </si>
  <si>
    <r>
      <t xml:space="preserve">Infant Mortality Rate: 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Q</t>
    </r>
    <r>
      <rPr>
        <vertAlign val="sub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(‰)</t>
    </r>
  </si>
  <si>
    <r>
      <t xml:space="preserve">Child Mortality Rate: 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Q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(‰)</t>
    </r>
  </si>
  <si>
    <r>
      <t xml:space="preserve">Under Five Mortality Rate: 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Q</t>
    </r>
    <r>
      <rPr>
        <vertAlign val="sub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(‰)</t>
    </r>
  </si>
  <si>
    <t>Table 14: Infant Mortality Rate, Child Mortality Rate and Under Five Mortality Rate by Sex</t>
  </si>
  <si>
    <t>Childhood mortality by census year</t>
  </si>
  <si>
    <r>
      <t xml:space="preserve">Infant Mortality Rate: 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q</t>
    </r>
    <r>
      <rPr>
        <vertAlign val="sub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(‰)</t>
    </r>
  </si>
  <si>
    <r>
      <t xml:space="preserve">Child Mortality Rate: 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q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(‰)</t>
    </r>
  </si>
  <si>
    <r>
      <t xml:space="preserve">Under Five Mortality Rate: 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q</t>
    </r>
    <r>
      <rPr>
        <vertAlign val="sub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(‰)</t>
    </r>
  </si>
  <si>
    <t>Indicator (Years)</t>
  </si>
  <si>
    <r>
      <t>Life expectancy at age 0 (e</t>
    </r>
    <r>
      <rPr>
        <vertAlign val="sub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>)</t>
    </r>
  </si>
  <si>
    <r>
      <t>Life expectancy at age 20 (e</t>
    </r>
    <r>
      <rPr>
        <vertAlign val="subscript"/>
        <sz val="8"/>
        <color indexed="8"/>
        <rFont val="Arial"/>
        <family val="2"/>
      </rPr>
      <t>20</t>
    </r>
    <r>
      <rPr>
        <sz val="8"/>
        <color indexed="8"/>
        <rFont val="Arial"/>
        <family val="2"/>
      </rPr>
      <t>)</t>
    </r>
  </si>
  <si>
    <t>Number of years in life expectancy gained at age 20 as compared to age 0</t>
  </si>
  <si>
    <r>
      <t>Table 16: Life expectancy at age 20 (e</t>
    </r>
    <r>
      <rPr>
        <b/>
        <vertAlign val="subscript"/>
        <sz val="10"/>
        <color indexed="49"/>
        <rFont val="Arial"/>
        <family val="2"/>
      </rPr>
      <t>20</t>
    </r>
    <r>
      <rPr>
        <b/>
        <sz val="10"/>
        <color indexed="49"/>
        <rFont val="Arial"/>
        <family val="2"/>
      </rPr>
      <t>) by sex and Number of years in life expectancy gained at age 20 as compared to age 0</t>
    </r>
  </si>
  <si>
    <r>
      <t>Life expectancy at age 60 (e</t>
    </r>
    <r>
      <rPr>
        <vertAlign val="subscript"/>
        <sz val="8"/>
        <color indexed="8"/>
        <rFont val="Arial"/>
        <family val="2"/>
      </rPr>
      <t>60</t>
    </r>
    <r>
      <rPr>
        <sz val="8"/>
        <color indexed="8"/>
        <rFont val="Arial"/>
        <family val="2"/>
      </rPr>
      <t>)</t>
    </r>
  </si>
  <si>
    <t>Number of years in life expectancy gained at age 60 as compared to age 0</t>
  </si>
  <si>
    <r>
      <t>Table 17: Life expectancy at age 60 (e</t>
    </r>
    <r>
      <rPr>
        <b/>
        <vertAlign val="subscript"/>
        <sz val="10"/>
        <color indexed="49"/>
        <rFont val="Arial"/>
        <family val="2"/>
      </rPr>
      <t>60</t>
    </r>
    <r>
      <rPr>
        <b/>
        <sz val="10"/>
        <color indexed="49"/>
        <rFont val="Arial"/>
        <family val="2"/>
      </rPr>
      <t>) by sex and Number of years in life expectancy gained at age 60 as compared to age 0</t>
    </r>
  </si>
  <si>
    <t>Source: Rwanda 5th Population and Housing Census, 2022 (NISR)</t>
  </si>
  <si>
    <t>2017 Achieved</t>
  </si>
  <si>
    <t>Target 2024</t>
  </si>
  <si>
    <t>1-4</t>
  </si>
  <si>
    <t>10-14</t>
  </si>
  <si>
    <t>5-9</t>
  </si>
  <si>
    <t>0</t>
  </si>
  <si>
    <t>Birth in last 12 months</t>
  </si>
  <si>
    <t xml:space="preserve"> </t>
  </si>
  <si>
    <t xml:space="preserve">  80-84 </t>
  </si>
  <si>
    <t xml:space="preserve">  85-89</t>
  </si>
  <si>
    <t xml:space="preserve">  90-94</t>
  </si>
  <si>
    <t xml:space="preserve">  95-99</t>
  </si>
  <si>
    <t xml:space="preserve">  100+</t>
  </si>
  <si>
    <t>Age</t>
  </si>
  <si>
    <t>nMx</t>
  </si>
  <si>
    <t>nqx</t>
  </si>
  <si>
    <t xml:space="preserve"> lx</t>
  </si>
  <si>
    <t>ndx</t>
  </si>
  <si>
    <t>nLx</t>
  </si>
  <si>
    <t>5Px</t>
  </si>
  <si>
    <t xml:space="preserve"> Tx</t>
  </si>
  <si>
    <t xml:space="preserve"> ex</t>
  </si>
  <si>
    <t>1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</si>
  <si>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</si>
  <si>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</si>
  <si>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</si>
  <si>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</si>
  <si>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</si>
  <si>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</si>
  <si>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</si>
  <si>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</si>
  <si>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</si>
  <si>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</si>
  <si>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</si>
  <si>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</si>
  <si>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</si>
  <si>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</si>
  <si>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</si>
  <si>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</si>
  <si>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</si>
  <si>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</si>
  <si>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</si>
  <si>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Age,</t>
  </si>
  <si>
    <t>Table 11: Both sexes Abridged Life Table, Rwanda 2022</t>
  </si>
  <si>
    <t>Table 12: Male Abridged Life Table, Rwanda 2022</t>
  </si>
  <si>
    <t>Table 13: Female Abridged Life Table, Rwanda 2022</t>
  </si>
  <si>
    <t>Sources: Rwandan 1978, 1991, 2002, 2012 and 2022 Censuses (NISR)</t>
  </si>
  <si>
    <t>Is there any household member who died during the last 12 months that is between 15/08/2011-15/08/2022?</t>
  </si>
  <si>
    <t>Table 15: Evolution between 1978 and 2022 of Infant Mortality Rate, Child Mortality Rate and Under Five Mortality Rate by sex</t>
  </si>
  <si>
    <t>Facility</t>
  </si>
  <si>
    <t>Provincial Hospital</t>
  </si>
  <si>
    <t>District Hospital</t>
  </si>
  <si>
    <t>Health Centre</t>
  </si>
  <si>
    <t>Prison Clinic</t>
  </si>
  <si>
    <t>Health Post</t>
  </si>
  <si>
    <t>Private Dispensary</t>
  </si>
  <si>
    <t>Private Clinics and polyclinic</t>
  </si>
  <si>
    <t>Private Hospital</t>
  </si>
  <si>
    <t>Source:  Health Sector Annual Performance Report, 2021-2022</t>
  </si>
  <si>
    <t>2017 Planned</t>
  </si>
  <si>
    <t>2021 Achieved</t>
  </si>
  <si>
    <t xml:space="preserve">1/10,055 </t>
  </si>
  <si>
    <t>1/12,490</t>
  </si>
  <si>
    <t>1/8,247</t>
  </si>
  <si>
    <t>1/7,000</t>
  </si>
  <si>
    <t>1/1,094</t>
  </si>
  <si>
    <t>1/1,100</t>
  </si>
  <si>
    <t>1/1,198</t>
  </si>
  <si>
    <t>1/800</t>
  </si>
  <si>
    <t>1/ 4,064</t>
  </si>
  <si>
    <t>1/30,000</t>
  </si>
  <si>
    <t>1/2,340</t>
  </si>
  <si>
    <t>1/2,500</t>
  </si>
  <si>
    <t>Source: HSSP III, HSSP IV Health Sector Annual Performance Report, 2021-2022</t>
  </si>
  <si>
    <t>MID-TERM REVIEW REPORT OF HSSP IV</t>
  </si>
  <si>
    <t>Table 1: Number of health facilities, 2016-2021</t>
  </si>
  <si>
    <t>Table 16: Life expectancy at age 20 (e20) by sex and Number of years in life expectancy gained at age 20 as compared to age 0</t>
  </si>
  <si>
    <t>Table 17: Life expectancy at age 60 (e60) by sex and Number of years in life expectancy gained at age 60 as compared to age 0</t>
  </si>
  <si>
    <r>
      <t xml:space="preserve">          </t>
    </r>
    <r>
      <rPr>
        <b/>
        <sz val="8"/>
        <color indexed="8"/>
        <rFont val="Arial"/>
        <family val="2"/>
      </rPr>
      <t xml:space="preserve">  </t>
    </r>
    <r>
      <rPr>
        <b/>
        <sz val="20"/>
        <color indexed="8"/>
        <rFont val="Arial"/>
        <family val="2"/>
      </rPr>
      <t>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What is the manner of death?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</si>
</sst>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#######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00E+00"/>
    <numFmt numFmtId="185" formatCode="0.0E+00"/>
    <numFmt numFmtId="186" formatCode="0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49"/>
      <name val="Arial"/>
      <family val="2"/>
    </font>
    <font>
      <sz val="7"/>
      <color indexed="8"/>
      <name val="Times New Roman"/>
      <family val="1"/>
    </font>
    <font>
      <vertAlign val="subscript"/>
      <sz val="8"/>
      <color indexed="8"/>
      <name val="Arial"/>
      <family val="2"/>
    </font>
    <font>
      <b/>
      <vertAlign val="subscript"/>
      <sz val="10"/>
      <color indexed="4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Symbol"/>
      <family val="1"/>
    </font>
    <font>
      <sz val="10"/>
      <color indexed="8"/>
      <name val="Calibri"/>
      <family val="2"/>
    </font>
    <font>
      <sz val="11"/>
      <color indexed="8"/>
      <name val="Tahoma"/>
      <family val="2"/>
    </font>
    <font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rgb="FF548DD4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Symbol"/>
      <family val="1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Tahoma"/>
      <family val="2"/>
    </font>
    <font>
      <sz val="8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3" fillId="0" borderId="10" xfId="0" applyFon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 indent="1"/>
    </xf>
    <xf numFmtId="0" fontId="54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right" vertical="center" wrapText="1"/>
    </xf>
    <xf numFmtId="17" fontId="54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justify" vertical="center"/>
    </xf>
    <xf numFmtId="0" fontId="56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5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3" fontId="53" fillId="33" borderId="10" xfId="0" applyNumberFormat="1" applyFont="1" applyFill="1" applyBorder="1" applyAlignment="1">
      <alignment horizontal="right" vertical="center" wrapText="1"/>
    </xf>
    <xf numFmtId="0" fontId="56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horizontal="left" vertical="center" wrapText="1" indent="1"/>
    </xf>
    <xf numFmtId="0" fontId="56" fillId="0" borderId="16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3" fontId="54" fillId="0" borderId="16" xfId="0" applyNumberFormat="1" applyFont="1" applyBorder="1" applyAlignment="1">
      <alignment vertical="center" wrapText="1"/>
    </xf>
    <xf numFmtId="0" fontId="56" fillId="0" borderId="16" xfId="0" applyFont="1" applyBorder="1" applyAlignment="1">
      <alignment horizontal="right" vertical="center" wrapText="1"/>
    </xf>
    <xf numFmtId="3" fontId="54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0" fillId="0" borderId="16" xfId="0" applyBorder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16" xfId="0" applyNumberFormat="1" applyBorder="1" applyAlignment="1">
      <alignment/>
    </xf>
    <xf numFmtId="0" fontId="53" fillId="0" borderId="0" xfId="0" applyFont="1" applyBorder="1" applyAlignment="1">
      <alignment vertical="center"/>
    </xf>
    <xf numFmtId="186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9" fillId="0" borderId="16" xfId="0" applyFont="1" applyBorder="1" applyAlignment="1">
      <alignment vertical="center"/>
    </xf>
    <xf numFmtId="0" fontId="53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vertical="center"/>
    </xf>
    <xf numFmtId="3" fontId="53" fillId="0" borderId="16" xfId="0" applyNumberFormat="1" applyFont="1" applyBorder="1" applyAlignment="1">
      <alignment vertical="center" wrapText="1"/>
    </xf>
    <xf numFmtId="0" fontId="53" fillId="0" borderId="16" xfId="0" applyFont="1" applyBorder="1" applyAlignment="1">
      <alignment vertical="center"/>
    </xf>
    <xf numFmtId="175" fontId="0" fillId="0" borderId="16" xfId="0" applyNumberFormat="1" applyBorder="1" applyAlignment="1">
      <alignment/>
    </xf>
    <xf numFmtId="175" fontId="53" fillId="0" borderId="16" xfId="0" applyNumberFormat="1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178" fontId="53" fillId="0" borderId="16" xfId="0" applyNumberFormat="1" applyFont="1" applyBorder="1" applyAlignment="1">
      <alignment vertical="center" wrapText="1"/>
    </xf>
    <xf numFmtId="178" fontId="56" fillId="0" borderId="16" xfId="0" applyNumberFormat="1" applyFont="1" applyBorder="1" applyAlignment="1">
      <alignment vertical="center" wrapText="1"/>
    </xf>
    <xf numFmtId="0" fontId="56" fillId="0" borderId="16" xfId="0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horizontal="center" vertical="center" wrapText="1"/>
    </xf>
    <xf numFmtId="181" fontId="54" fillId="0" borderId="10" xfId="42" applyNumberFormat="1" applyFont="1" applyBorder="1" applyAlignment="1">
      <alignment horizontal="right" vertical="center" wrapText="1"/>
    </xf>
    <xf numFmtId="178" fontId="56" fillId="0" borderId="10" xfId="0" applyNumberFormat="1" applyFont="1" applyBorder="1" applyAlignment="1">
      <alignment horizontal="right" vertical="center" wrapText="1"/>
    </xf>
    <xf numFmtId="178" fontId="56" fillId="33" borderId="10" xfId="0" applyNumberFormat="1" applyFont="1" applyFill="1" applyBorder="1" applyAlignment="1">
      <alignment horizontal="right" vertical="center" wrapText="1"/>
    </xf>
    <xf numFmtId="181" fontId="0" fillId="0" borderId="16" xfId="42" applyNumberFormat="1" applyFont="1" applyBorder="1" applyAlignment="1">
      <alignment/>
    </xf>
    <xf numFmtId="174" fontId="0" fillId="0" borderId="16" xfId="0" applyNumberFormat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6" xfId="0" applyFont="1" applyBorder="1" applyAlignment="1">
      <alignment/>
    </xf>
    <xf numFmtId="181" fontId="51" fillId="0" borderId="16" xfId="0" applyNumberFormat="1" applyFont="1" applyBorder="1" applyAlignment="1">
      <alignment/>
    </xf>
    <xf numFmtId="181" fontId="51" fillId="0" borderId="16" xfId="42" applyNumberFormat="1" applyFont="1" applyBorder="1" applyAlignment="1">
      <alignment/>
    </xf>
    <xf numFmtId="174" fontId="51" fillId="0" borderId="16" xfId="0" applyNumberFormat="1" applyFont="1" applyBorder="1" applyAlignment="1">
      <alignment/>
    </xf>
    <xf numFmtId="0" fontId="59" fillId="0" borderId="16" xfId="0" applyFont="1" applyBorder="1" applyAlignment="1">
      <alignment vertical="center"/>
    </xf>
    <xf numFmtId="178" fontId="53" fillId="0" borderId="10" xfId="0" applyNumberFormat="1" applyFont="1" applyBorder="1" applyAlignment="1">
      <alignment horizontal="right" vertical="center" wrapText="1"/>
    </xf>
    <xf numFmtId="178" fontId="56" fillId="0" borderId="16" xfId="0" applyNumberFormat="1" applyFont="1" applyBorder="1" applyAlignment="1">
      <alignment horizontal="right" vertical="center" wrapText="1"/>
    </xf>
    <xf numFmtId="0" fontId="60" fillId="0" borderId="16" xfId="0" applyFont="1" applyBorder="1" applyAlignment="1">
      <alignment/>
    </xf>
    <xf numFmtId="3" fontId="53" fillId="0" borderId="16" xfId="0" applyNumberFormat="1" applyFont="1" applyBorder="1" applyAlignment="1">
      <alignment vertical="center"/>
    </xf>
    <xf numFmtId="178" fontId="54" fillId="0" borderId="16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53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4" fillId="0" borderId="1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9" fillId="0" borderId="16" xfId="0" applyFont="1" applyBorder="1" applyAlignment="1">
      <alignment horizontal="justify" vertical="center" wrapText="1"/>
    </xf>
    <xf numFmtId="0" fontId="59" fillId="0" borderId="16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right" vertical="center" wrapText="1"/>
    </xf>
    <xf numFmtId="0" fontId="54" fillId="0" borderId="16" xfId="0" applyFont="1" applyBorder="1" applyAlignment="1">
      <alignment/>
    </xf>
    <xf numFmtId="3" fontId="54" fillId="0" borderId="16" xfId="0" applyNumberFormat="1" applyFont="1" applyBorder="1" applyAlignment="1">
      <alignment/>
    </xf>
    <xf numFmtId="0" fontId="54" fillId="0" borderId="16" xfId="0" applyFont="1" applyBorder="1" applyAlignment="1">
      <alignment horizontal="right"/>
    </xf>
    <xf numFmtId="0" fontId="56" fillId="0" borderId="16" xfId="0" applyFont="1" applyBorder="1" applyAlignment="1">
      <alignment/>
    </xf>
    <xf numFmtId="3" fontId="56" fillId="0" borderId="16" xfId="0" applyNumberFormat="1" applyFont="1" applyBorder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45" fillId="0" borderId="0" xfId="53" applyAlignment="1">
      <alignment/>
    </xf>
    <xf numFmtId="0" fontId="0" fillId="0" borderId="18" xfId="0" applyBorder="1" applyAlignment="1">
      <alignment horizontal="center" vertical="top" wrapText="1"/>
    </xf>
    <xf numFmtId="0" fontId="5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58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1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/>
    </xf>
    <xf numFmtId="0" fontId="59" fillId="0" borderId="1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PHC_data\Evelyne\8Draft_Report\Provisional_Results\Table_Mortali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5PHC_data\Evelyne\8Draft_Report\Provisional_Results\FertilityTabl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habarugira\Downloads\Last%20verification\Mortality%20on%2028%20nov%20last%20verificatio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habarugira\Downloads\Mortality%20Estimation%20all%206%20dec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5PHC_data\Evelyne\9Final_Report\Provisional_Results\RPHC_2022_Theme%2005_Mortal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th"/>
      <sheetName val="Table2"/>
      <sheetName val="table4"/>
      <sheetName val="table5"/>
      <sheetName val="table6"/>
      <sheetName val="table12"/>
      <sheetName val="table7"/>
      <sheetName val="table8"/>
      <sheetName val="table9"/>
      <sheetName val="byprovince"/>
      <sheetName val="table10"/>
      <sheetName val="table11"/>
      <sheetName val="tableUR"/>
      <sheetName val="deathsingleyears"/>
    </sheetNames>
    <sheetDataSet>
      <sheetData sheetId="2">
        <row r="3">
          <cell r="B3">
            <v>48537</v>
          </cell>
        </row>
      </sheetData>
      <sheetData sheetId="3">
        <row r="4">
          <cell r="B4">
            <v>28228</v>
          </cell>
          <cell r="C4">
            <v>20309</v>
          </cell>
        </row>
      </sheetData>
      <sheetData sheetId="4">
        <row r="2">
          <cell r="B2">
            <v>11628</v>
          </cell>
          <cell r="C2">
            <v>6528</v>
          </cell>
          <cell r="D2">
            <v>5100</v>
          </cell>
        </row>
        <row r="3">
          <cell r="B3">
            <v>6865</v>
          </cell>
          <cell r="C3">
            <v>3757</v>
          </cell>
          <cell r="D3">
            <v>3108</v>
          </cell>
        </row>
      </sheetData>
      <sheetData sheetId="7">
        <row r="2">
          <cell r="B2">
            <v>234</v>
          </cell>
        </row>
        <row r="3">
          <cell r="B3">
            <v>156</v>
          </cell>
        </row>
        <row r="4">
          <cell r="B4">
            <v>173</v>
          </cell>
        </row>
      </sheetData>
      <sheetData sheetId="8">
        <row r="4">
          <cell r="B4">
            <v>11628</v>
          </cell>
          <cell r="C4">
            <v>6528</v>
          </cell>
          <cell r="D4">
            <v>5100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_female_by age_PROV"/>
      <sheetName val="Num_female_by age_UR"/>
      <sheetName val="Num_female_by age_district"/>
      <sheetName val="CB12_Rwanda"/>
      <sheetName val="CB12_by Province"/>
      <sheetName val="CB12_by UR"/>
      <sheetName val="CB12_by District"/>
      <sheetName val="Surviving_CB12_by Province"/>
      <sheetName val="Female by CEB"/>
      <sheetName val="Surviving CEB_by Province"/>
      <sheetName val="CEB_by Province"/>
      <sheetName val="CEB_by UR"/>
      <sheetName val="Women_by CEB"/>
      <sheetName val="Women_by CEB_UR"/>
      <sheetName val="Women_by CEB_Province"/>
      <sheetName val="Childless women"/>
      <sheetName val="Childless women_Province"/>
      <sheetName val="Childless women_Urban and Rural"/>
      <sheetName val="Childless woman"/>
      <sheetName val="CEB_by_age grp"/>
      <sheetName val="adolescent fertility"/>
      <sheetName val="adolescents by age"/>
      <sheetName val="% adolescent"/>
      <sheetName val="% adolescent_province"/>
      <sheetName val="LFOR"/>
      <sheetName val="LFR"/>
      <sheetName val="Surviving CEB_by UR"/>
    </sheetNames>
    <sheetDataSet>
      <sheetData sheetId="5">
        <row r="6">
          <cell r="B6">
            <v>151</v>
          </cell>
          <cell r="C6">
            <v>160</v>
          </cell>
        </row>
        <row r="7">
          <cell r="B7">
            <v>9886</v>
          </cell>
          <cell r="C7">
            <v>9445</v>
          </cell>
        </row>
        <row r="8">
          <cell r="B8">
            <v>41835</v>
          </cell>
          <cell r="C8">
            <v>40343</v>
          </cell>
        </row>
        <row r="9">
          <cell r="B9">
            <v>46261</v>
          </cell>
          <cell r="C9">
            <v>43770</v>
          </cell>
        </row>
        <row r="10">
          <cell r="B10">
            <v>41027</v>
          </cell>
          <cell r="C10">
            <v>38934</v>
          </cell>
        </row>
        <row r="11">
          <cell r="B11">
            <v>30496</v>
          </cell>
          <cell r="C11">
            <v>29241</v>
          </cell>
        </row>
        <row r="12">
          <cell r="B12">
            <v>14604</v>
          </cell>
          <cell r="C12">
            <v>13839</v>
          </cell>
        </row>
        <row r="13">
          <cell r="B13">
            <v>1916</v>
          </cell>
          <cell r="C13">
            <v>1934</v>
          </cell>
        </row>
        <row r="14">
          <cell r="B14">
            <v>212</v>
          </cell>
          <cell r="C14">
            <v>268</v>
          </cell>
        </row>
        <row r="15">
          <cell r="B15">
            <v>109</v>
          </cell>
          <cell r="C15">
            <v>118</v>
          </cell>
        </row>
      </sheetData>
      <sheetData sheetId="6">
        <row r="15">
          <cell r="F15">
            <v>364549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 "/>
      <sheetName val="CM "/>
      <sheetName val="AM est"/>
      <sheetName val="Combin"/>
      <sheetName val="Mortality"/>
      <sheetName val="LT both sex"/>
    </sheetNames>
    <sheetDataSet>
      <sheetData sheetId="0">
        <row r="7">
          <cell r="I7">
            <v>13095261.730826618</v>
          </cell>
          <cell r="J7">
            <v>6355971.800537458</v>
          </cell>
          <cell r="K7">
            <v>6739289.9302891595</v>
          </cell>
        </row>
        <row r="8">
          <cell r="I8">
            <v>336021.9741544731</v>
          </cell>
        </row>
        <row r="9">
          <cell r="I9">
            <v>1352945.6691640061</v>
          </cell>
        </row>
        <row r="10">
          <cell r="I10">
            <v>1677643.3370109198</v>
          </cell>
        </row>
        <row r="11">
          <cell r="I11">
            <v>1533647.1948767854</v>
          </cell>
        </row>
        <row r="12">
          <cell r="I12">
            <v>1492120.4545227613</v>
          </cell>
        </row>
        <row r="13">
          <cell r="I13">
            <v>1161148.201592122</v>
          </cell>
        </row>
        <row r="14">
          <cell r="I14">
            <v>995814.3180924384</v>
          </cell>
        </row>
        <row r="15">
          <cell r="I15">
            <v>939899.6288950951</v>
          </cell>
        </row>
        <row r="16">
          <cell r="I16">
            <v>860057.0907350131</v>
          </cell>
        </row>
        <row r="17">
          <cell r="I17">
            <v>716682.7721423416</v>
          </cell>
        </row>
        <row r="18">
          <cell r="I18">
            <v>473787.0291950633</v>
          </cell>
        </row>
        <row r="19">
          <cell r="I19">
            <v>389295.1490389575</v>
          </cell>
        </row>
        <row r="20">
          <cell r="I20">
            <v>313115.339370321</v>
          </cell>
        </row>
        <row r="21">
          <cell r="I21">
            <v>307452.6919211983</v>
          </cell>
        </row>
        <row r="22">
          <cell r="I22">
            <v>211559.39538402885</v>
          </cell>
        </row>
        <row r="23">
          <cell r="I23">
            <v>145459.25634934058</v>
          </cell>
        </row>
        <row r="24">
          <cell r="I24">
            <v>76917.29832035534</v>
          </cell>
        </row>
        <row r="25">
          <cell r="I25">
            <v>57337.271194425666</v>
          </cell>
        </row>
        <row r="26">
          <cell r="I26">
            <v>29188.140002679665</v>
          </cell>
        </row>
        <row r="27">
          <cell r="I27">
            <v>16551.973854864205</v>
          </cell>
        </row>
        <row r="28">
          <cell r="I28">
            <v>5266.222584056717</v>
          </cell>
        </row>
        <row r="29">
          <cell r="I29">
            <v>3351.3224253711796</v>
          </cell>
        </row>
      </sheetData>
      <sheetData sheetId="1">
        <row r="13">
          <cell r="L13">
            <v>28.91365625509024</v>
          </cell>
        </row>
        <row r="14">
          <cell r="L14">
            <v>40.74893935598123</v>
          </cell>
        </row>
        <row r="28">
          <cell r="L28">
            <v>34.910312867694635</v>
          </cell>
        </row>
        <row r="29">
          <cell r="L29">
            <v>47.13625226388185</v>
          </cell>
        </row>
        <row r="43">
          <cell r="L43">
            <v>23.208670323256353</v>
          </cell>
        </row>
        <row r="44">
          <cell r="L44">
            <v>34.13900271689796</v>
          </cell>
        </row>
      </sheetData>
      <sheetData sheetId="4">
        <row r="7">
          <cell r="B7">
            <v>0.0359871490491209</v>
          </cell>
          <cell r="C7">
            <v>168303.6099202778</v>
          </cell>
          <cell r="D7">
            <v>6056.76709570614</v>
          </cell>
          <cell r="F7">
            <v>0.0236927682294883</v>
          </cell>
          <cell r="G7">
            <v>167718.3642341953</v>
          </cell>
          <cell r="H7">
            <v>3973.712331629689</v>
          </cell>
          <cell r="J7">
            <v>10030.47942733583</v>
          </cell>
        </row>
        <row r="8">
          <cell r="B8">
            <v>0.0031918358474563</v>
          </cell>
          <cell r="C8">
            <v>678155.4159294904</v>
          </cell>
          <cell r="D8">
            <v>2164.5607667103845</v>
          </cell>
          <cell r="F8">
            <v>0.00281732181292399</v>
          </cell>
          <cell r="G8">
            <v>674790.2532345159</v>
          </cell>
          <cell r="H8">
            <v>1901.1012995861047</v>
          </cell>
          <cell r="J8">
            <v>4065.6620662964892</v>
          </cell>
        </row>
        <row r="9">
          <cell r="B9">
            <v>0.000742686354606242</v>
          </cell>
          <cell r="C9">
            <v>839698.0541485548</v>
          </cell>
          <cell r="D9">
            <v>623.632286805545</v>
          </cell>
          <cell r="F9">
            <v>0.000557678938620957</v>
          </cell>
          <cell r="G9">
            <v>837945.282862365</v>
          </cell>
          <cell r="H9">
            <v>467.30443596912136</v>
          </cell>
          <cell r="J9">
            <v>1090.9367227746664</v>
          </cell>
        </row>
        <row r="10">
          <cell r="B10">
            <v>0.000587813318240576</v>
          </cell>
          <cell r="C10">
            <v>766920.9736209587</v>
          </cell>
          <cell r="D10">
            <v>450.806362332429</v>
          </cell>
          <cell r="F10">
            <v>0.000460210616056962</v>
          </cell>
          <cell r="G10">
            <v>766726.2212558266</v>
          </cell>
          <cell r="H10">
            <v>352.85554663117057</v>
          </cell>
          <cell r="J10">
            <v>803.6619089635996</v>
          </cell>
        </row>
        <row r="11">
          <cell r="B11">
            <v>0.00102148914699706</v>
          </cell>
          <cell r="C11">
            <v>741604.1547444601</v>
          </cell>
          <cell r="D11">
            <v>757.5405954393942</v>
          </cell>
          <cell r="F11">
            <v>0.000754186148648457</v>
          </cell>
          <cell r="G11">
            <v>750516.2997783012</v>
          </cell>
          <cell r="H11">
            <v>566.0289976276878</v>
          </cell>
          <cell r="J11">
            <v>1323.569593067082</v>
          </cell>
        </row>
        <row r="12">
          <cell r="B12">
            <v>0.00152404787168849</v>
          </cell>
          <cell r="C12">
            <v>566010.6771059856</v>
          </cell>
          <cell r="D12">
            <v>862.6273677963385</v>
          </cell>
          <cell r="F12">
            <v>0.00104464502867987</v>
          </cell>
          <cell r="G12">
            <v>595137.5244861364</v>
          </cell>
          <cell r="H12">
            <v>621.7074563352868</v>
          </cell>
          <cell r="J12">
            <v>1484.3348241316253</v>
          </cell>
        </row>
        <row r="13">
          <cell r="B13">
            <v>0.00153442221671458</v>
          </cell>
          <cell r="C13">
            <v>488951.02172685345</v>
          </cell>
          <cell r="D13">
            <v>750.2573106229772</v>
          </cell>
          <cell r="F13">
            <v>0.00126394642069374</v>
          </cell>
          <cell r="G13">
            <v>506863.296365585</v>
          </cell>
          <cell r="H13">
            <v>640.6480492223116</v>
          </cell>
          <cell r="J13">
            <v>1390.9053598452888</v>
          </cell>
        </row>
        <row r="14">
          <cell r="B14">
            <v>0.00173152688839139</v>
          </cell>
          <cell r="C14">
            <v>460430.1804371901</v>
          </cell>
          <cell r="D14">
            <v>797.247237653894</v>
          </cell>
          <cell r="F14">
            <v>0.00154296434032338</v>
          </cell>
          <cell r="G14">
            <v>479469.448457905</v>
          </cell>
          <cell r="H14">
            <v>739.8042612450662</v>
          </cell>
          <cell r="J14">
            <v>1537.0514988989603</v>
          </cell>
        </row>
        <row r="15">
          <cell r="B15">
            <v>0.0022354003568531</v>
          </cell>
          <cell r="C15">
            <v>420460.4704135376</v>
          </cell>
          <cell r="D15">
            <v>939.8974856050442</v>
          </cell>
          <cell r="F15">
            <v>0.00201847234581677</v>
          </cell>
          <cell r="G15">
            <v>439596.62032147555</v>
          </cell>
          <cell r="H15">
            <v>887.3136214334128</v>
          </cell>
          <cell r="J15">
            <v>1827.211107038457</v>
          </cell>
        </row>
        <row r="16">
          <cell r="B16">
            <v>0.00329541447958263</v>
          </cell>
          <cell r="C16">
            <v>342843.24988752947</v>
          </cell>
          <cell r="D16">
            <v>1129.8106099065305</v>
          </cell>
          <cell r="F16">
            <v>0.00280626500912565</v>
          </cell>
          <cell r="G16">
            <v>373839.52225481207</v>
          </cell>
          <cell r="H16">
            <v>1049.0927703319287</v>
          </cell>
          <cell r="J16">
            <v>2178.9033802384592</v>
          </cell>
        </row>
        <row r="17">
          <cell r="B17">
            <v>0.00528819764396812</v>
          </cell>
          <cell r="C17">
            <v>212857.41495468142</v>
          </cell>
          <cell r="D17">
            <v>1125.6320802644907</v>
          </cell>
          <cell r="F17">
            <v>0.00419286077347918</v>
          </cell>
          <cell r="G17">
            <v>260929.61424038184</v>
          </cell>
          <cell r="H17">
            <v>1094.0415441875514</v>
          </cell>
          <cell r="J17">
            <v>2219.673624452042</v>
          </cell>
        </row>
        <row r="18">
          <cell r="B18">
            <v>0.00848213288068498</v>
          </cell>
          <cell r="C18">
            <v>176631.4978587223</v>
          </cell>
          <cell r="D18">
            <v>1498.211835752107</v>
          </cell>
          <cell r="F18">
            <v>0.00627918334614033</v>
          </cell>
          <cell r="G18">
            <v>212663.6511802352</v>
          </cell>
          <cell r="H18">
            <v>1335.354056820329</v>
          </cell>
          <cell r="J18">
            <v>2833.565892572436</v>
          </cell>
        </row>
        <row r="19">
          <cell r="B19">
            <v>0.0137898571194293</v>
          </cell>
          <cell r="C19">
            <v>140705.12374060607</v>
          </cell>
          <cell r="D19">
            <v>1940.3035523545773</v>
          </cell>
          <cell r="F19">
            <v>0.00952215610069271</v>
          </cell>
          <cell r="G19">
            <v>172410.21562971492</v>
          </cell>
          <cell r="H19">
            <v>1641.7169865802355</v>
          </cell>
          <cell r="J19">
            <v>3582.020538934813</v>
          </cell>
        </row>
        <row r="20">
          <cell r="B20">
            <v>0.0217866108307822</v>
          </cell>
          <cell r="C20">
            <v>135232.28570318574</v>
          </cell>
          <cell r="D20">
            <v>2946.2531803724596</v>
          </cell>
          <cell r="F20">
            <v>0.0151744652450217</v>
          </cell>
          <cell r="G20">
            <v>172220.4062180125</v>
          </cell>
          <cell r="H20">
            <v>2613.3525686387497</v>
          </cell>
          <cell r="J20">
            <v>5559.605749011209</v>
          </cell>
        </row>
        <row r="21">
          <cell r="B21">
            <v>0.0345142399848965</v>
          </cell>
          <cell r="C21">
            <v>91047.22499464155</v>
          </cell>
          <cell r="D21">
            <v>3142.4257734239254</v>
          </cell>
          <cell r="F21">
            <v>0.0254639851536437</v>
          </cell>
          <cell r="G21">
            <v>120512.17038938728</v>
          </cell>
          <cell r="H21">
            <v>3068.7201176287376</v>
          </cell>
          <cell r="J21">
            <v>6211.1458910526635</v>
          </cell>
        </row>
        <row r="22">
          <cell r="B22">
            <v>0.0552825061716068</v>
          </cell>
          <cell r="C22">
            <v>59589.28077702023</v>
          </cell>
          <cell r="D22">
            <v>3294.244782317231</v>
          </cell>
          <cell r="F22">
            <v>0.0436516457997021</v>
          </cell>
          <cell r="G22">
            <v>85869.97557232036</v>
          </cell>
          <cell r="H22">
            <v>3748.3657585119995</v>
          </cell>
          <cell r="J22">
            <v>7042.610540829231</v>
          </cell>
        </row>
        <row r="23">
          <cell r="B23">
            <v>0.0885915048246414</v>
          </cell>
          <cell r="C23">
            <v>28151.108373117906</v>
          </cell>
          <cell r="D23">
            <v>2493.949053256078</v>
          </cell>
          <cell r="F23">
            <v>0.074323414705787</v>
          </cell>
          <cell r="G23">
            <v>48766.189947237435</v>
          </cell>
          <cell r="H23">
            <v>3624.469759069709</v>
          </cell>
          <cell r="J23">
            <v>6118.418812325787</v>
          </cell>
        </row>
        <row r="24">
          <cell r="B24">
            <v>0.142593403947027</v>
          </cell>
          <cell r="C24">
            <v>20175.158718871688</v>
          </cell>
          <cell r="D24">
            <v>2876.844556895454</v>
          </cell>
          <cell r="F24">
            <v>0.126245380549524</v>
          </cell>
          <cell r="G24">
            <v>37162.11247555398</v>
          </cell>
          <cell r="H24">
            <v>4691.5450315005255</v>
          </cell>
          <cell r="J24">
            <v>7568.389588395979</v>
          </cell>
        </row>
        <row r="25">
          <cell r="B25">
            <v>0.224425434862733</v>
          </cell>
          <cell r="C25">
            <v>9925.450486940012</v>
          </cell>
          <cell r="D25">
            <v>2227.523541740037</v>
          </cell>
          <cell r="F25">
            <v>0.20053507898673</v>
          </cell>
          <cell r="G25">
            <v>19262.689515739654</v>
          </cell>
          <cell r="H25">
            <v>3862.8449635357074</v>
          </cell>
          <cell r="J25">
            <v>6090.368505275745</v>
          </cell>
        </row>
        <row r="26">
          <cell r="B26">
            <v>0.334061404466834</v>
          </cell>
          <cell r="C26">
            <v>5657.704495692997</v>
          </cell>
          <cell r="D26">
            <v>1890.0207098895235</v>
          </cell>
          <cell r="F26">
            <v>0.301959035829047</v>
          </cell>
          <cell r="G26">
            <v>10894.269359171209</v>
          </cell>
          <cell r="H26">
            <v>3289.6230717572676</v>
          </cell>
          <cell r="J26">
            <v>5179.6437816467915</v>
          </cell>
        </row>
        <row r="27">
          <cell r="B27">
            <v>0.464479915013338</v>
          </cell>
          <cell r="C27">
            <v>1659.8437617103864</v>
          </cell>
          <cell r="D27">
            <v>770.9640893746596</v>
          </cell>
          <cell r="F27">
            <v>0.423872619693465</v>
          </cell>
          <cell r="G27">
            <v>3606.378822346331</v>
          </cell>
          <cell r="H27">
            <v>1528.6452390349727</v>
          </cell>
          <cell r="J27">
            <v>2299.6093284096323</v>
          </cell>
        </row>
        <row r="28">
          <cell r="B28">
            <v>0.57367855719348</v>
          </cell>
          <cell r="C28">
            <v>961.898737429545</v>
          </cell>
          <cell r="D28">
            <v>551.8206798548115</v>
          </cell>
          <cell r="F28">
            <v>0.524017828784165</v>
          </cell>
          <cell r="G28">
            <v>2389.4236879416344</v>
          </cell>
          <cell r="H28">
            <v>1252.1006130006276</v>
          </cell>
          <cell r="J28">
            <v>1803.921292855439</v>
          </cell>
        </row>
        <row r="29">
          <cell r="D29">
            <v>39291.34095407404</v>
          </cell>
          <cell r="H29">
            <v>42950.3484802782</v>
          </cell>
          <cell r="J29">
            <v>82241.68943435221</v>
          </cell>
        </row>
        <row r="32">
          <cell r="B32">
            <v>6.280263130652283</v>
          </cell>
          <cell r="C32">
            <v>6.181799131133903</v>
          </cell>
          <cell r="D32">
            <v>6.373126683160128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R"/>
      <sheetName val="Trends Figure 9"/>
      <sheetName val="Infant mortality Fig 12 13 14"/>
      <sheetName val="Male abridged LT"/>
      <sheetName val="Female Abridged LT"/>
      <sheetName val="Both Sex Abridged LT"/>
      <sheetName val="Figure 7"/>
      <sheetName val="Figure 8"/>
      <sheetName val="Figure 12 13 14"/>
    </sheetNames>
    <sheetDataSet>
      <sheetData sheetId="3">
        <row r="5">
          <cell r="S5">
            <v>67.67806624831394</v>
          </cell>
        </row>
        <row r="10">
          <cell r="S10">
            <v>51.6730661253195</v>
          </cell>
        </row>
        <row r="18">
          <cell r="S18">
            <v>16.561803743402496</v>
          </cell>
        </row>
      </sheetData>
      <sheetData sheetId="4">
        <row r="6">
          <cell r="S6">
            <v>71.23534879206746</v>
          </cell>
        </row>
        <row r="11">
          <cell r="S11">
            <v>54.26221818034071</v>
          </cell>
        </row>
        <row r="19">
          <cell r="S19">
            <v>18.35093402018195</v>
          </cell>
        </row>
      </sheetData>
      <sheetData sheetId="5">
        <row r="5">
          <cell r="S5">
            <v>69.56739820996486</v>
          </cell>
        </row>
        <row r="10">
          <cell r="S10">
            <v>53.08432050591485</v>
          </cell>
        </row>
        <row r="18">
          <cell r="S18">
            <v>17.57220296108927</v>
          </cell>
        </row>
      </sheetData>
      <sheetData sheetId="8">
        <row r="9">
          <cell r="C9">
            <v>28.9</v>
          </cell>
          <cell r="D9">
            <v>34.9</v>
          </cell>
          <cell r="E9">
            <v>23.2</v>
          </cell>
        </row>
        <row r="15">
          <cell r="C15">
            <v>11.8</v>
          </cell>
          <cell r="D15">
            <v>12.2</v>
          </cell>
          <cell r="E15">
            <v>10.9</v>
          </cell>
        </row>
        <row r="21">
          <cell r="C21">
            <v>40.7</v>
          </cell>
          <cell r="D21">
            <v>47.1</v>
          </cell>
          <cell r="E21">
            <v>34.1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CDR"/>
      <sheetName val="CRD sex"/>
      <sheetName val="From Fertility"/>
      <sheetName val="Infant mortality"/>
      <sheetName val="maternal"/>
      <sheetName val="Mid year80"/>
      <sheetName val="MId year 100"/>
      <sheetName val="From mortipak Death estimation"/>
      <sheetName val="ASDR"/>
      <sheetName val="Adjusted using Projected death"/>
      <sheetName val="Sex ratio"/>
      <sheetName val="Estimated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Sheet1"/>
    </sheetNames>
    <sheetDataSet>
      <sheetData sheetId="9">
        <row r="10">
          <cell r="I10">
            <v>13095261.730826618</v>
          </cell>
          <cell r="J10">
            <v>6355971.800537458</v>
          </cell>
          <cell r="K10">
            <v>6739289.9302891595</v>
          </cell>
        </row>
        <row r="11">
          <cell r="I11">
            <v>336021.9741544731</v>
          </cell>
          <cell r="J11">
            <v>168303.6099202778</v>
          </cell>
          <cell r="K11">
            <v>167718.3642341953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tabSelected="1" zoomScalePageLayoutView="0" workbookViewId="0" topLeftCell="A1">
      <selection activeCell="D24" sqref="D24"/>
    </sheetView>
  </sheetViews>
  <sheetFormatPr defaultColWidth="9.140625" defaultRowHeight="15"/>
  <sheetData>
    <row r="2" ht="14.25">
      <c r="B2" s="95" t="s">
        <v>186</v>
      </c>
    </row>
    <row r="3" ht="14.25">
      <c r="B3" s="95" t="s">
        <v>9</v>
      </c>
    </row>
    <row r="4" ht="14.25">
      <c r="B4" s="95" t="s">
        <v>33</v>
      </c>
    </row>
    <row r="5" ht="14.25">
      <c r="B5" s="95" t="s">
        <v>39</v>
      </c>
    </row>
    <row r="6" ht="14.25">
      <c r="B6" s="95" t="s">
        <v>43</v>
      </c>
    </row>
    <row r="7" ht="14.25">
      <c r="B7" s="95" t="s">
        <v>49</v>
      </c>
    </row>
    <row r="8" ht="14.25">
      <c r="B8" s="95" t="s">
        <v>56</v>
      </c>
    </row>
    <row r="9" ht="14.25">
      <c r="B9" s="95" t="s">
        <v>63</v>
      </c>
    </row>
    <row r="10" ht="14.25">
      <c r="B10" s="95" t="s">
        <v>90</v>
      </c>
    </row>
    <row r="11" ht="14.25">
      <c r="B11" s="95" t="s">
        <v>92</v>
      </c>
    </row>
    <row r="12" ht="14.25">
      <c r="B12" s="95" t="s">
        <v>154</v>
      </c>
    </row>
    <row r="13" ht="14.25">
      <c r="B13" s="95" t="s">
        <v>155</v>
      </c>
    </row>
    <row r="14" ht="14.25">
      <c r="B14" s="95" t="s">
        <v>156</v>
      </c>
    </row>
    <row r="15" ht="14.25">
      <c r="B15" s="95" t="s">
        <v>97</v>
      </c>
    </row>
    <row r="16" ht="14.25">
      <c r="B16" s="95" t="s">
        <v>159</v>
      </c>
    </row>
    <row r="17" ht="14.25">
      <c r="B17" s="95" t="s">
        <v>187</v>
      </c>
    </row>
    <row r="18" ht="14.25">
      <c r="B18" s="95" t="s">
        <v>188</v>
      </c>
    </row>
  </sheetData>
  <sheetProtection/>
  <hyperlinks>
    <hyperlink ref="B2" location="'Table 1'!B1" display="Table 1: Number of health facilities, 2016-2021"/>
    <hyperlink ref="B3" location="'Table 2'!B1" display="Table 2: Ratio of health workers to population"/>
    <hyperlink ref="B4" location="'Table 3'!B1" display="Table 3: Summary of issues related to the questionnaire of mortality"/>
    <hyperlink ref="B5" location="'Table 4'!B1" display="Table 4: Observed total number of deaths and Crude Death Rate (CDR) for both sexes"/>
    <hyperlink ref="B6" location="'Table 5'!B1" display="Table 5: Observed total number of deaths and Crude Death Rate (CDR) by sex"/>
    <hyperlink ref="B7" location="'Table 6'!B1" display="Table 6: Number of infant deaths during the last 12 months by sex from the Deaths Record and from the Fertility Section"/>
    <hyperlink ref="B8" location="'Table 7'!B1" display="Table 7: Infant mortality rates by sex from the Deaths Record and from the Fertility Section"/>
    <hyperlink ref="B9" location="'Table 8'!B1" display="Table 8: Reported maternal deaths by period of death"/>
    <hyperlink ref="B10" location="'Table 9'!B1" display="Table 9: Number of deaths occurred during the year preceding the census"/>
    <hyperlink ref="B11" location="'Table 10'!B1" display="Table 10: Crude Death Rate by sex"/>
    <hyperlink ref="B12" location="'Table 11'!B1" display="Table 11: Both sexes Abridged Life Table, Rwanda 2022"/>
    <hyperlink ref="B13" location="'Table 12'!B10" display="Table 12: Male Abridged Life Table, Rwanda 2022"/>
    <hyperlink ref="B14" location="'Table 13'!B1" display="Table 13: Female Abridged Life Table, Rwanda 2022"/>
    <hyperlink ref="B15" location="'Table 14'!B1" display="Table 14: Infant Mortality Rate, Child Mortality Rate and Under Five Mortality Rate by Sex"/>
    <hyperlink ref="B16" location="'Table 15'!B1" display="Table 15: Evolution between 1978 and 2022 of Infant Mortality Rate, Child Mortality Rate and Under Five Mortality Rate by sex"/>
    <hyperlink ref="B17" location="'Table 16'!B1" display="Table 16: Life expectancy at age 20 (e20) by sex and Number of years in life expectancy gained at age 20 as compared to age 0"/>
    <hyperlink ref="B18" location="'Table 17'!B1" display="Table 17: Life expectancy at age 60 (e60) by sex and Number of years in life expectancy gained at age 60 as compared to age 0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28" sqref="J28"/>
    </sheetView>
  </sheetViews>
  <sheetFormatPr defaultColWidth="9.140625" defaultRowHeight="15"/>
  <cols>
    <col min="3" max="3" width="11.57421875" style="0" bestFit="1" customWidth="1"/>
    <col min="4" max="4" width="9.8515625" style="0" bestFit="1" customWidth="1"/>
    <col min="6" max="6" width="10.8515625" style="0" bestFit="1" customWidth="1"/>
    <col min="7" max="7" width="10.00390625" style="0" bestFit="1" customWidth="1"/>
    <col min="8" max="8" width="8.7109375" style="0" bestFit="1" customWidth="1"/>
    <col min="9" max="9" width="10.8515625" style="0" bestFit="1" customWidth="1"/>
    <col min="10" max="10" width="8.8515625" style="0" bestFit="1" customWidth="1"/>
  </cols>
  <sheetData>
    <row r="1" ht="14.25">
      <c r="B1" s="3" t="s">
        <v>90</v>
      </c>
    </row>
    <row r="2" ht="14.25">
      <c r="B2" s="3"/>
    </row>
    <row r="3" spans="1:10" ht="14.25">
      <c r="A3" s="115" t="s">
        <v>64</v>
      </c>
      <c r="B3" s="112" t="s">
        <v>46</v>
      </c>
      <c r="C3" s="113"/>
      <c r="D3" s="114"/>
      <c r="E3" s="112" t="s">
        <v>41</v>
      </c>
      <c r="F3" s="113"/>
      <c r="G3" s="114"/>
      <c r="H3" s="112" t="s">
        <v>42</v>
      </c>
      <c r="I3" s="113"/>
      <c r="J3" s="114"/>
    </row>
    <row r="4" spans="1:10" ht="20.25">
      <c r="A4" s="116"/>
      <c r="B4" s="59" t="s">
        <v>65</v>
      </c>
      <c r="C4" s="59" t="s">
        <v>66</v>
      </c>
      <c r="D4" s="59" t="s">
        <v>67</v>
      </c>
      <c r="E4" s="59" t="s">
        <v>65</v>
      </c>
      <c r="F4" s="59" t="s">
        <v>66</v>
      </c>
      <c r="G4" s="59" t="s">
        <v>67</v>
      </c>
      <c r="H4" s="59" t="s">
        <v>65</v>
      </c>
      <c r="I4" s="59" t="s">
        <v>66</v>
      </c>
      <c r="J4" s="59" t="s">
        <v>67</v>
      </c>
    </row>
    <row r="5" spans="1:10" ht="14.25">
      <c r="A5" s="117"/>
      <c r="B5" s="59" t="s">
        <v>68</v>
      </c>
      <c r="C5" s="59" t="s">
        <v>69</v>
      </c>
      <c r="D5" s="59" t="s">
        <v>70</v>
      </c>
      <c r="E5" s="59" t="s">
        <v>71</v>
      </c>
      <c r="F5" s="59" t="s">
        <v>72</v>
      </c>
      <c r="G5" s="59" t="s">
        <v>73</v>
      </c>
      <c r="H5" s="59" t="s">
        <v>74</v>
      </c>
      <c r="I5" s="59" t="s">
        <v>75</v>
      </c>
      <c r="J5" s="59" t="s">
        <v>76</v>
      </c>
    </row>
    <row r="6" spans="1:10" ht="14.25">
      <c r="A6" s="41" t="s">
        <v>116</v>
      </c>
      <c r="B6" s="41">
        <f aca="true" t="shared" si="0" ref="B6:B27">D6/C6</f>
        <v>0.02985066513157471</v>
      </c>
      <c r="C6" s="64">
        <f>'[3]Input Data '!I8</f>
        <v>336021.9741544731</v>
      </c>
      <c r="D6" s="64">
        <f>'[3]Mortality'!J7</f>
        <v>10030.47942733583</v>
      </c>
      <c r="E6" s="65">
        <f>'[3]Mortality'!B7</f>
        <v>0.0359871490491209</v>
      </c>
      <c r="F6" s="64">
        <f>'[3]Mortality'!C7</f>
        <v>168303.6099202778</v>
      </c>
      <c r="G6" s="64">
        <f>'[3]Mortality'!D7</f>
        <v>6056.76709570614</v>
      </c>
      <c r="H6" s="65">
        <f>'[3]Mortality'!F7</f>
        <v>0.0236927682294883</v>
      </c>
      <c r="I6" s="64">
        <f>'[3]Mortality'!G7</f>
        <v>167718.3642341953</v>
      </c>
      <c r="J6" s="64">
        <f>'[3]Mortality'!H7</f>
        <v>3973.712331629689</v>
      </c>
    </row>
    <row r="7" spans="1:10" ht="14.25">
      <c r="A7" s="41" t="s">
        <v>113</v>
      </c>
      <c r="B7" s="41">
        <f t="shared" si="0"/>
        <v>0.003005044591930057</v>
      </c>
      <c r="C7" s="64">
        <f>'[3]Input Data '!I9</f>
        <v>1352945.6691640061</v>
      </c>
      <c r="D7" s="64">
        <f>'[3]Mortality'!J8</f>
        <v>4065.6620662964892</v>
      </c>
      <c r="E7" s="65">
        <f>'[3]Mortality'!B8</f>
        <v>0.0031918358474563</v>
      </c>
      <c r="F7" s="64">
        <f>'[3]Mortality'!C8</f>
        <v>678155.4159294904</v>
      </c>
      <c r="G7" s="64">
        <f>'[3]Mortality'!D8</f>
        <v>2164.5607667103845</v>
      </c>
      <c r="H7" s="65">
        <f>'[3]Mortality'!F8</f>
        <v>0.00281732181292399</v>
      </c>
      <c r="I7" s="64">
        <f>'[3]Mortality'!G8</f>
        <v>674790.2532345159</v>
      </c>
      <c r="J7" s="64">
        <f>'[3]Mortality'!H8</f>
        <v>1901.1012995861047</v>
      </c>
    </row>
    <row r="8" spans="1:10" ht="14.25">
      <c r="A8" s="41" t="s">
        <v>115</v>
      </c>
      <c r="B8" s="41">
        <f t="shared" si="0"/>
        <v>0.0006502792928074946</v>
      </c>
      <c r="C8" s="64">
        <f>'[3]Input Data '!I10</f>
        <v>1677643.3370109198</v>
      </c>
      <c r="D8" s="64">
        <f>'[3]Mortality'!J9</f>
        <v>1090.9367227746664</v>
      </c>
      <c r="E8" s="65">
        <f>'[3]Mortality'!B9</f>
        <v>0.000742686354606242</v>
      </c>
      <c r="F8" s="64">
        <f>'[3]Mortality'!C9</f>
        <v>839698.0541485548</v>
      </c>
      <c r="G8" s="64">
        <f>'[3]Mortality'!D9</f>
        <v>623.632286805545</v>
      </c>
      <c r="H8" s="65">
        <f>'[3]Mortality'!F9</f>
        <v>0.000557678938620957</v>
      </c>
      <c r="I8" s="64">
        <f>'[3]Mortality'!G9</f>
        <v>837945.282862365</v>
      </c>
      <c r="J8" s="64">
        <f>'[3]Mortality'!H9</f>
        <v>467.30443596912136</v>
      </c>
    </row>
    <row r="9" spans="1:10" ht="14.25">
      <c r="A9" s="41" t="s">
        <v>114</v>
      </c>
      <c r="B9" s="41">
        <f t="shared" si="0"/>
        <v>0.0005240200690538651</v>
      </c>
      <c r="C9" s="64">
        <f>'[3]Input Data '!I11</f>
        <v>1533647.1948767854</v>
      </c>
      <c r="D9" s="64">
        <f>'[3]Mortality'!J10</f>
        <v>803.6619089635996</v>
      </c>
      <c r="E9" s="65">
        <f>'[3]Mortality'!B10</f>
        <v>0.000587813318240576</v>
      </c>
      <c r="F9" s="64">
        <f>'[3]Mortality'!C10</f>
        <v>766920.9736209587</v>
      </c>
      <c r="G9" s="64">
        <f>'[3]Mortality'!D10</f>
        <v>450.806362332429</v>
      </c>
      <c r="H9" s="65">
        <f>'[3]Mortality'!F10</f>
        <v>0.000460210616056962</v>
      </c>
      <c r="I9" s="64">
        <f>'[3]Mortality'!G10</f>
        <v>766726.2212558266</v>
      </c>
      <c r="J9" s="64">
        <f>'[3]Mortality'!H10</f>
        <v>352.85554663117057</v>
      </c>
    </row>
    <row r="10" spans="1:10" ht="14.25">
      <c r="A10" s="41" t="s">
        <v>77</v>
      </c>
      <c r="B10" s="41">
        <f t="shared" si="0"/>
        <v>0.0008870393734334347</v>
      </c>
      <c r="C10" s="64">
        <f>'[3]Input Data '!I12</f>
        <v>1492120.4545227613</v>
      </c>
      <c r="D10" s="64">
        <f>'[3]Mortality'!J11</f>
        <v>1323.569593067082</v>
      </c>
      <c r="E10" s="65">
        <f>'[3]Mortality'!B11</f>
        <v>0.00102148914699706</v>
      </c>
      <c r="F10" s="64">
        <f>'[3]Mortality'!C11</f>
        <v>741604.1547444601</v>
      </c>
      <c r="G10" s="64">
        <f>'[3]Mortality'!D11</f>
        <v>757.5405954393942</v>
      </c>
      <c r="H10" s="65">
        <f>'[3]Mortality'!F11</f>
        <v>0.000754186148648457</v>
      </c>
      <c r="I10" s="64">
        <f>'[3]Mortality'!G11</f>
        <v>750516.2997783012</v>
      </c>
      <c r="J10" s="64">
        <f>'[3]Mortality'!H11</f>
        <v>566.0289976276878</v>
      </c>
    </row>
    <row r="11" spans="1:10" ht="14.25">
      <c r="A11" s="41" t="s">
        <v>78</v>
      </c>
      <c r="B11" s="41">
        <f t="shared" si="0"/>
        <v>0.0012783336546500802</v>
      </c>
      <c r="C11" s="64">
        <f>'[3]Input Data '!I13</f>
        <v>1161148.201592122</v>
      </c>
      <c r="D11" s="64">
        <f>'[3]Mortality'!J12</f>
        <v>1484.3348241316253</v>
      </c>
      <c r="E11" s="65">
        <f>'[3]Mortality'!B12</f>
        <v>0.00152404787168849</v>
      </c>
      <c r="F11" s="64">
        <f>'[3]Mortality'!C12</f>
        <v>566010.6771059856</v>
      </c>
      <c r="G11" s="64">
        <f>'[3]Mortality'!D12</f>
        <v>862.6273677963385</v>
      </c>
      <c r="H11" s="65">
        <f>'[3]Mortality'!F12</f>
        <v>0.00104464502867987</v>
      </c>
      <c r="I11" s="64">
        <f>'[3]Mortality'!G12</f>
        <v>595137.5244861364</v>
      </c>
      <c r="J11" s="64">
        <f>'[3]Mortality'!H12</f>
        <v>621.7074563352868</v>
      </c>
    </row>
    <row r="12" spans="1:10" ht="14.25">
      <c r="A12" s="41" t="s">
        <v>79</v>
      </c>
      <c r="B12" s="41">
        <f t="shared" si="0"/>
        <v>0.0013967517182416887</v>
      </c>
      <c r="C12" s="64">
        <f>'[3]Input Data '!I14</f>
        <v>995814.3180924384</v>
      </c>
      <c r="D12" s="64">
        <f>'[3]Mortality'!J13</f>
        <v>1390.9053598452888</v>
      </c>
      <c r="E12" s="65">
        <f>'[3]Mortality'!B13</f>
        <v>0.00153442221671458</v>
      </c>
      <c r="F12" s="64">
        <f>'[3]Mortality'!C13</f>
        <v>488951.02172685345</v>
      </c>
      <c r="G12" s="64">
        <f>'[3]Mortality'!D13</f>
        <v>750.2573106229772</v>
      </c>
      <c r="H12" s="65">
        <f>'[3]Mortality'!F13</f>
        <v>0.00126394642069374</v>
      </c>
      <c r="I12" s="64">
        <f>'[3]Mortality'!G13</f>
        <v>506863.296365585</v>
      </c>
      <c r="J12" s="64">
        <f>'[3]Mortality'!H13</f>
        <v>640.6480492223116</v>
      </c>
    </row>
    <row r="13" spans="1:10" ht="14.25">
      <c r="A13" s="41" t="s">
        <v>80</v>
      </c>
      <c r="B13" s="41">
        <f t="shared" si="0"/>
        <v>0.0016353357865518585</v>
      </c>
      <c r="C13" s="64">
        <f>'[3]Input Data '!I15</f>
        <v>939899.6288950951</v>
      </c>
      <c r="D13" s="64">
        <f>'[3]Mortality'!J14</f>
        <v>1537.0514988989603</v>
      </c>
      <c r="E13" s="65">
        <f>'[3]Mortality'!B14</f>
        <v>0.00173152688839139</v>
      </c>
      <c r="F13" s="64">
        <f>'[3]Mortality'!C14</f>
        <v>460430.1804371901</v>
      </c>
      <c r="G13" s="64">
        <f>'[3]Mortality'!D14</f>
        <v>797.247237653894</v>
      </c>
      <c r="H13" s="65">
        <f>'[3]Mortality'!F14</f>
        <v>0.00154296434032338</v>
      </c>
      <c r="I13" s="64">
        <f>'[3]Mortality'!G14</f>
        <v>479469.448457905</v>
      </c>
      <c r="J13" s="64">
        <f>'[3]Mortality'!H14</f>
        <v>739.8042612450662</v>
      </c>
    </row>
    <row r="14" spans="1:10" ht="14.25">
      <c r="A14" s="41" t="s">
        <v>81</v>
      </c>
      <c r="B14" s="41">
        <f t="shared" si="0"/>
        <v>0.0021245230423911797</v>
      </c>
      <c r="C14" s="64">
        <f>'[3]Input Data '!I16</f>
        <v>860057.0907350131</v>
      </c>
      <c r="D14" s="64">
        <f>'[3]Mortality'!J15</f>
        <v>1827.211107038457</v>
      </c>
      <c r="E14" s="65">
        <f>'[3]Mortality'!B15</f>
        <v>0.0022354003568531</v>
      </c>
      <c r="F14" s="64">
        <f>'[3]Mortality'!C15</f>
        <v>420460.4704135376</v>
      </c>
      <c r="G14" s="64">
        <f>'[3]Mortality'!D15</f>
        <v>939.8974856050442</v>
      </c>
      <c r="H14" s="65">
        <f>'[3]Mortality'!F15</f>
        <v>0.00201847234581677</v>
      </c>
      <c r="I14" s="64">
        <f>'[3]Mortality'!G15</f>
        <v>439596.62032147555</v>
      </c>
      <c r="J14" s="64">
        <f>'[3]Mortality'!H15</f>
        <v>887.3136214334128</v>
      </c>
    </row>
    <row r="15" spans="1:10" ht="14.25">
      <c r="A15" s="41" t="s">
        <v>82</v>
      </c>
      <c r="B15" s="41">
        <f t="shared" si="0"/>
        <v>0.003040261974939316</v>
      </c>
      <c r="C15" s="64">
        <f>'[3]Input Data '!I17</f>
        <v>716682.7721423416</v>
      </c>
      <c r="D15" s="64">
        <f>'[3]Mortality'!J16</f>
        <v>2178.9033802384592</v>
      </c>
      <c r="E15" s="65">
        <f>'[3]Mortality'!B16</f>
        <v>0.00329541447958263</v>
      </c>
      <c r="F15" s="64">
        <f>'[3]Mortality'!C16</f>
        <v>342843.24988752947</v>
      </c>
      <c r="G15" s="64">
        <f>'[3]Mortality'!D16</f>
        <v>1129.8106099065305</v>
      </c>
      <c r="H15" s="65">
        <f>'[3]Mortality'!F16</f>
        <v>0.00280626500912565</v>
      </c>
      <c r="I15" s="64">
        <f>'[3]Mortality'!G16</f>
        <v>373839.52225481207</v>
      </c>
      <c r="J15" s="64">
        <f>'[3]Mortality'!H16</f>
        <v>1049.0927703319287</v>
      </c>
    </row>
    <row r="16" spans="1:10" ht="14.25">
      <c r="A16" s="41" t="s">
        <v>83</v>
      </c>
      <c r="B16" s="41">
        <f t="shared" si="0"/>
        <v>0.004684960726390376</v>
      </c>
      <c r="C16" s="64">
        <f>'[3]Input Data '!I18</f>
        <v>473787.0291950633</v>
      </c>
      <c r="D16" s="64">
        <f>'[3]Mortality'!J17</f>
        <v>2219.673624452042</v>
      </c>
      <c r="E16" s="65">
        <f>'[3]Mortality'!B17</f>
        <v>0.00528819764396812</v>
      </c>
      <c r="F16" s="64">
        <f>'[3]Mortality'!C17</f>
        <v>212857.41495468142</v>
      </c>
      <c r="G16" s="64">
        <f>'[3]Mortality'!D17</f>
        <v>1125.6320802644907</v>
      </c>
      <c r="H16" s="65">
        <f>'[3]Mortality'!F17</f>
        <v>0.00419286077347918</v>
      </c>
      <c r="I16" s="64">
        <f>'[3]Mortality'!G17</f>
        <v>260929.61424038184</v>
      </c>
      <c r="J16" s="64">
        <f>'[3]Mortality'!H17</f>
        <v>1094.0415441875514</v>
      </c>
    </row>
    <row r="17" spans="1:10" ht="14.25">
      <c r="A17" s="41" t="s">
        <v>84</v>
      </c>
      <c r="B17" s="41">
        <f t="shared" si="0"/>
        <v>0.00727870845441456</v>
      </c>
      <c r="C17" s="64">
        <f>'[3]Input Data '!I19</f>
        <v>389295.1490389575</v>
      </c>
      <c r="D17" s="64">
        <f>'[3]Mortality'!J18</f>
        <v>2833.565892572436</v>
      </c>
      <c r="E17" s="65">
        <f>'[3]Mortality'!B18</f>
        <v>0.00848213288068498</v>
      </c>
      <c r="F17" s="64">
        <f>'[3]Mortality'!C18</f>
        <v>176631.4978587223</v>
      </c>
      <c r="G17" s="64">
        <f>'[3]Mortality'!D18</f>
        <v>1498.211835752107</v>
      </c>
      <c r="H17" s="65">
        <f>'[3]Mortality'!F18</f>
        <v>0.00627918334614033</v>
      </c>
      <c r="I17" s="64">
        <f>'[3]Mortality'!G18</f>
        <v>212663.6511802352</v>
      </c>
      <c r="J17" s="64">
        <f>'[3]Mortality'!H18</f>
        <v>1335.354056820329</v>
      </c>
    </row>
    <row r="18" spans="1:10" ht="14.25">
      <c r="A18" s="41" t="s">
        <v>85</v>
      </c>
      <c r="B18" s="41">
        <f t="shared" si="0"/>
        <v>0.01143993950005229</v>
      </c>
      <c r="C18" s="64">
        <f>'[3]Input Data '!I20</f>
        <v>313115.339370321</v>
      </c>
      <c r="D18" s="64">
        <f>'[3]Mortality'!J19</f>
        <v>3582.020538934813</v>
      </c>
      <c r="E18" s="65">
        <f>'[3]Mortality'!B19</f>
        <v>0.0137898571194293</v>
      </c>
      <c r="F18" s="64">
        <f>'[3]Mortality'!C19</f>
        <v>140705.12374060607</v>
      </c>
      <c r="G18" s="64">
        <f>'[3]Mortality'!D19</f>
        <v>1940.3035523545773</v>
      </c>
      <c r="H18" s="65">
        <f>'[3]Mortality'!F19</f>
        <v>0.00952215610069271</v>
      </c>
      <c r="I18" s="64">
        <f>'[3]Mortality'!G19</f>
        <v>172410.21562971492</v>
      </c>
      <c r="J18" s="64">
        <f>'[3]Mortality'!H19</f>
        <v>1641.7169865802355</v>
      </c>
    </row>
    <row r="19" spans="1:10" ht="14.25">
      <c r="A19" s="41" t="s">
        <v>86</v>
      </c>
      <c r="B19" s="41">
        <f t="shared" si="0"/>
        <v>0.018082800688036145</v>
      </c>
      <c r="C19" s="64">
        <f>'[3]Input Data '!I21</f>
        <v>307452.6919211983</v>
      </c>
      <c r="D19" s="64">
        <f>'[3]Mortality'!J20</f>
        <v>5559.605749011209</v>
      </c>
      <c r="E19" s="65">
        <f>'[3]Mortality'!B20</f>
        <v>0.0217866108307822</v>
      </c>
      <c r="F19" s="64">
        <f>'[3]Mortality'!C20</f>
        <v>135232.28570318574</v>
      </c>
      <c r="G19" s="64">
        <f>'[3]Mortality'!D20</f>
        <v>2946.2531803724596</v>
      </c>
      <c r="H19" s="65">
        <f>'[3]Mortality'!F20</f>
        <v>0.0151744652450217</v>
      </c>
      <c r="I19" s="64">
        <f>'[3]Mortality'!G20</f>
        <v>172220.4062180125</v>
      </c>
      <c r="J19" s="64">
        <f>'[3]Mortality'!H20</f>
        <v>2613.3525686387497</v>
      </c>
    </row>
    <row r="20" spans="1:10" ht="14.25">
      <c r="A20" s="41" t="s">
        <v>87</v>
      </c>
      <c r="B20" s="41">
        <f t="shared" si="0"/>
        <v>0.029358875221674786</v>
      </c>
      <c r="C20" s="64">
        <f>'[3]Input Data '!I22</f>
        <v>211559.39538402885</v>
      </c>
      <c r="D20" s="64">
        <f>'[3]Mortality'!J21</f>
        <v>6211.1458910526635</v>
      </c>
      <c r="E20" s="65">
        <f>'[3]Mortality'!B21</f>
        <v>0.0345142399848965</v>
      </c>
      <c r="F20" s="64">
        <f>'[3]Mortality'!C21</f>
        <v>91047.22499464155</v>
      </c>
      <c r="G20" s="64">
        <f>'[3]Mortality'!D21</f>
        <v>3142.4257734239254</v>
      </c>
      <c r="H20" s="65">
        <f>'[3]Mortality'!F21</f>
        <v>0.0254639851536437</v>
      </c>
      <c r="I20" s="64">
        <f>'[3]Mortality'!G21</f>
        <v>120512.17038938728</v>
      </c>
      <c r="J20" s="64">
        <f>'[3]Mortality'!H21</f>
        <v>3068.7201176287376</v>
      </c>
    </row>
    <row r="21" spans="1:10" ht="14.25">
      <c r="A21" s="41" t="s">
        <v>88</v>
      </c>
      <c r="B21" s="41">
        <f t="shared" si="0"/>
        <v>0.048416379387472085</v>
      </c>
      <c r="C21" s="64">
        <f>'[3]Input Data '!I23</f>
        <v>145459.25634934058</v>
      </c>
      <c r="D21" s="64">
        <f>'[3]Mortality'!J22</f>
        <v>7042.610540829231</v>
      </c>
      <c r="E21" s="65">
        <f>'[3]Mortality'!B22</f>
        <v>0.0552825061716068</v>
      </c>
      <c r="F21" s="64">
        <f>'[3]Mortality'!C22</f>
        <v>59589.28077702023</v>
      </c>
      <c r="G21" s="64">
        <f>'[3]Mortality'!D22</f>
        <v>3294.244782317231</v>
      </c>
      <c r="H21" s="65">
        <f>'[3]Mortality'!F22</f>
        <v>0.0436516457997021</v>
      </c>
      <c r="I21" s="64">
        <f>'[3]Mortality'!G22</f>
        <v>85869.97557232036</v>
      </c>
      <c r="J21" s="64">
        <f>'[3]Mortality'!H22</f>
        <v>3748.3657585119995</v>
      </c>
    </row>
    <row r="22" spans="1:10" ht="14.25">
      <c r="A22" s="41" t="s">
        <v>89</v>
      </c>
      <c r="B22" s="41">
        <f t="shared" si="0"/>
        <v>0.07954542015819363</v>
      </c>
      <c r="C22" s="64">
        <f>'[3]Input Data '!I24</f>
        <v>76917.29832035534</v>
      </c>
      <c r="D22" s="64">
        <f>'[3]Mortality'!J23</f>
        <v>6118.418812325787</v>
      </c>
      <c r="E22" s="65">
        <f>'[3]Mortality'!B23</f>
        <v>0.0885915048246414</v>
      </c>
      <c r="F22" s="64">
        <f>'[3]Mortality'!C23</f>
        <v>28151.108373117906</v>
      </c>
      <c r="G22" s="64">
        <f>'[3]Mortality'!D23</f>
        <v>2493.949053256078</v>
      </c>
      <c r="H22" s="65">
        <f>'[3]Mortality'!F23</f>
        <v>0.074323414705787</v>
      </c>
      <c r="I22" s="64">
        <f>'[3]Mortality'!G23</f>
        <v>48766.189947237435</v>
      </c>
      <c r="J22" s="64">
        <f>'[3]Mortality'!H23</f>
        <v>3624.469759069709</v>
      </c>
    </row>
    <row r="23" spans="1:10" ht="14.25">
      <c r="A23" s="41" t="s">
        <v>119</v>
      </c>
      <c r="B23" s="41">
        <f t="shared" si="0"/>
        <v>0.13199772906408874</v>
      </c>
      <c r="C23" s="64">
        <f>'[3]Input Data '!I25</f>
        <v>57337.271194425666</v>
      </c>
      <c r="D23" s="64">
        <f>'[3]Mortality'!J24</f>
        <v>7568.389588395979</v>
      </c>
      <c r="E23" s="65">
        <f>'[3]Mortality'!B24</f>
        <v>0.142593403947027</v>
      </c>
      <c r="F23" s="64">
        <f>'[3]Mortality'!C24</f>
        <v>20175.158718871688</v>
      </c>
      <c r="G23" s="64">
        <f>'[3]Mortality'!D24</f>
        <v>2876.844556895454</v>
      </c>
      <c r="H23" s="65">
        <f>'[3]Mortality'!F24</f>
        <v>0.126245380549524</v>
      </c>
      <c r="I23" s="64">
        <f>'[3]Mortality'!G24</f>
        <v>37162.11247555398</v>
      </c>
      <c r="J23" s="64">
        <f>'[3]Mortality'!H24</f>
        <v>4691.5450315005255</v>
      </c>
    </row>
    <row r="24" spans="1:10" ht="14.25">
      <c r="A24" s="41" t="s">
        <v>120</v>
      </c>
      <c r="B24" s="41">
        <f t="shared" si="0"/>
        <v>0.20865901371983991</v>
      </c>
      <c r="C24" s="64">
        <f>'[3]Input Data '!I26</f>
        <v>29188.140002679665</v>
      </c>
      <c r="D24" s="64">
        <f>'[3]Mortality'!J25</f>
        <v>6090.368505275745</v>
      </c>
      <c r="E24" s="65">
        <f>'[3]Mortality'!B25</f>
        <v>0.224425434862733</v>
      </c>
      <c r="F24" s="64">
        <f>'[3]Mortality'!C25</f>
        <v>9925.450486940012</v>
      </c>
      <c r="G24" s="64">
        <f>'[3]Mortality'!D25</f>
        <v>2227.523541740037</v>
      </c>
      <c r="H24" s="65">
        <f>'[3]Mortality'!F25</f>
        <v>0.20053507898673</v>
      </c>
      <c r="I24" s="64">
        <f>'[3]Mortality'!G25</f>
        <v>19262.689515739654</v>
      </c>
      <c r="J24" s="64">
        <f>'[3]Mortality'!H25</f>
        <v>3862.8449635357074</v>
      </c>
    </row>
    <row r="25" spans="1:10" ht="14.25">
      <c r="A25" s="41" t="s">
        <v>121</v>
      </c>
      <c r="B25" s="41">
        <f t="shared" si="0"/>
        <v>0.3129320905811258</v>
      </c>
      <c r="C25" s="64">
        <f>'[3]Input Data '!I27</f>
        <v>16551.973854864205</v>
      </c>
      <c r="D25" s="64">
        <f>'[3]Mortality'!J26</f>
        <v>5179.6437816467915</v>
      </c>
      <c r="E25" s="65">
        <f>'[3]Mortality'!B26</f>
        <v>0.334061404466834</v>
      </c>
      <c r="F25" s="64">
        <f>'[3]Mortality'!C26</f>
        <v>5657.704495692997</v>
      </c>
      <c r="G25" s="64">
        <f>'[3]Mortality'!D26</f>
        <v>1890.0207098895235</v>
      </c>
      <c r="H25" s="65">
        <f>'[3]Mortality'!F26</f>
        <v>0.301959035829047</v>
      </c>
      <c r="I25" s="64">
        <f>'[3]Mortality'!G26</f>
        <v>10894.269359171209</v>
      </c>
      <c r="J25" s="64">
        <f>'[3]Mortality'!H26</f>
        <v>3289.6230717572676</v>
      </c>
    </row>
    <row r="26" spans="1:10" ht="14.25">
      <c r="A26" s="41" t="s">
        <v>122</v>
      </c>
      <c r="B26" s="41">
        <f t="shared" si="0"/>
        <v>0.4366715025247147</v>
      </c>
      <c r="C26" s="64">
        <f>'[3]Input Data '!I28</f>
        <v>5266.222584056717</v>
      </c>
      <c r="D26" s="64">
        <f>'[3]Mortality'!J27</f>
        <v>2299.6093284096323</v>
      </c>
      <c r="E26" s="65">
        <f>'[3]Mortality'!B27</f>
        <v>0.464479915013338</v>
      </c>
      <c r="F26" s="64">
        <f>'[3]Mortality'!C27</f>
        <v>1659.8437617103864</v>
      </c>
      <c r="G26" s="64">
        <f>'[3]Mortality'!D27</f>
        <v>770.9640893746596</v>
      </c>
      <c r="H26" s="65">
        <f>'[3]Mortality'!F27</f>
        <v>0.423872619693465</v>
      </c>
      <c r="I26" s="64">
        <f>'[3]Mortality'!G27</f>
        <v>3606.378822346331</v>
      </c>
      <c r="J26" s="64">
        <f>'[3]Mortality'!H27</f>
        <v>1528.6452390349727</v>
      </c>
    </row>
    <row r="27" spans="1:10" ht="14.25">
      <c r="A27" s="41" t="s">
        <v>123</v>
      </c>
      <c r="B27" s="41">
        <f t="shared" si="0"/>
        <v>0.538271483280408</v>
      </c>
      <c r="C27" s="64">
        <f>'[3]Input Data '!I29</f>
        <v>3351.3224253711796</v>
      </c>
      <c r="D27" s="64">
        <f>'[3]Mortality'!J28</f>
        <v>1803.921292855439</v>
      </c>
      <c r="E27" s="65">
        <f>'[3]Mortality'!B28</f>
        <v>0.57367855719348</v>
      </c>
      <c r="F27" s="64">
        <f>'[3]Mortality'!C28</f>
        <v>961.898737429545</v>
      </c>
      <c r="G27" s="64">
        <f>'[3]Mortality'!D28</f>
        <v>551.8206798548115</v>
      </c>
      <c r="H27" s="65">
        <f>'[3]Mortality'!F28</f>
        <v>0.524017828784165</v>
      </c>
      <c r="I27" s="64">
        <f>'[3]Mortality'!G28</f>
        <v>2389.4236879416344</v>
      </c>
      <c r="J27" s="64">
        <f>'[3]Mortality'!H28</f>
        <v>1252.1006130006276</v>
      </c>
    </row>
    <row r="28" spans="1:10" ht="14.25">
      <c r="A28" s="66" t="s">
        <v>1</v>
      </c>
      <c r="B28" s="67"/>
      <c r="C28" s="68">
        <f>SUM(C6:C27)</f>
        <v>13095261.730826618</v>
      </c>
      <c r="D28" s="69">
        <f>'[3]Mortality'!J29</f>
        <v>82241.68943435221</v>
      </c>
      <c r="E28" s="67"/>
      <c r="F28" s="68">
        <f>SUM(F6:F27)</f>
        <v>6355971.80053746</v>
      </c>
      <c r="G28" s="69">
        <f>'[3]Mortality'!D29</f>
        <v>39291.34095407404</v>
      </c>
      <c r="H28" s="70"/>
      <c r="I28" s="69">
        <f>SUM(I6:I27)</f>
        <v>6739289.93028916</v>
      </c>
      <c r="J28" s="69">
        <f>'[3]Mortality'!H29</f>
        <v>42950.3484802782</v>
      </c>
    </row>
  </sheetData>
  <sheetProtection/>
  <mergeCells count="4">
    <mergeCell ref="B3:D3"/>
    <mergeCell ref="E3:G3"/>
    <mergeCell ref="H3:J3"/>
    <mergeCell ref="A3:A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8"/>
  <sheetViews>
    <sheetView zoomScalePageLayoutView="0" workbookViewId="0" topLeftCell="A1">
      <selection activeCell="C7" sqref="C7:E7"/>
    </sheetView>
  </sheetViews>
  <sheetFormatPr defaultColWidth="9.140625" defaultRowHeight="15"/>
  <cols>
    <col min="3" max="3" width="11.140625" style="0" bestFit="1" customWidth="1"/>
    <col min="4" max="5" width="10.28125" style="0" bestFit="1" customWidth="1"/>
  </cols>
  <sheetData>
    <row r="1" ht="14.25">
      <c r="B1" s="3" t="s">
        <v>92</v>
      </c>
    </row>
    <row r="2" ht="15" thickBot="1"/>
    <row r="3" spans="2:5" ht="15" thickBot="1">
      <c r="B3" s="118" t="s">
        <v>64</v>
      </c>
      <c r="C3" s="120" t="s">
        <v>45</v>
      </c>
      <c r="D3" s="121"/>
      <c r="E3" s="122"/>
    </row>
    <row r="4" spans="2:5" ht="15" thickBot="1">
      <c r="B4" s="119"/>
      <c r="C4" s="18" t="s">
        <v>46</v>
      </c>
      <c r="D4" s="5" t="s">
        <v>41</v>
      </c>
      <c r="E4" s="5" t="s">
        <v>42</v>
      </c>
    </row>
    <row r="5" spans="2:5" ht="21" thickBot="1">
      <c r="B5" s="17" t="s">
        <v>67</v>
      </c>
      <c r="C5" s="30">
        <f>'[3]Mortality'!$J$29</f>
        <v>82241.68943435221</v>
      </c>
      <c r="D5" s="31">
        <f>'[3]Mortality'!$D$29</f>
        <v>39291.34095407404</v>
      </c>
      <c r="E5" s="31">
        <f>'[3]Mortality'!$H$29</f>
        <v>42950.3484802782</v>
      </c>
    </row>
    <row r="6" spans="2:5" ht="21" thickBot="1">
      <c r="B6" s="17" t="s">
        <v>66</v>
      </c>
      <c r="C6" s="61">
        <f>'[3]Input Data '!I7</f>
        <v>13095261.730826618</v>
      </c>
      <c r="D6" s="61">
        <f>'[3]Input Data '!J7</f>
        <v>6355971.800537458</v>
      </c>
      <c r="E6" s="61">
        <f>'[3]Input Data '!K7</f>
        <v>6739289.9302891595</v>
      </c>
    </row>
    <row r="7" spans="2:5" ht="15" thickBot="1">
      <c r="B7" s="32" t="s">
        <v>91</v>
      </c>
      <c r="C7" s="62">
        <f>'[3]Mortality'!$B$32</f>
        <v>6.280263130652283</v>
      </c>
      <c r="D7" s="63">
        <f>'[3]Mortality'!$C$32</f>
        <v>6.181799131133903</v>
      </c>
      <c r="E7" s="63">
        <f>'[3]Mortality'!$D$32</f>
        <v>6.373126683160128</v>
      </c>
    </row>
    <row r="8" ht="14.25">
      <c r="B8" s="2" t="s">
        <v>110</v>
      </c>
    </row>
  </sheetData>
  <sheetProtection/>
  <mergeCells count="2"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C4" sqref="C4:C24"/>
    </sheetView>
  </sheetViews>
  <sheetFormatPr defaultColWidth="9.140625" defaultRowHeight="15"/>
  <sheetData>
    <row r="1" ht="14.25">
      <c r="B1" s="3" t="s">
        <v>154</v>
      </c>
    </row>
    <row r="3" spans="2:10" ht="14.25">
      <c r="B3" s="41" t="s">
        <v>124</v>
      </c>
      <c r="C3" s="41" t="s">
        <v>125</v>
      </c>
      <c r="D3" s="41" t="s">
        <v>126</v>
      </c>
      <c r="E3" s="41" t="s">
        <v>127</v>
      </c>
      <c r="F3" s="41" t="s">
        <v>128</v>
      </c>
      <c r="G3" s="41" t="s">
        <v>129</v>
      </c>
      <c r="H3" s="44" t="s">
        <v>130</v>
      </c>
      <c r="I3" s="41" t="s">
        <v>131</v>
      </c>
      <c r="J3" s="41" t="s">
        <v>132</v>
      </c>
    </row>
    <row r="4" spans="2:10" ht="14.25">
      <c r="B4" s="41" t="s">
        <v>116</v>
      </c>
      <c r="C4" s="77">
        <v>0.029639486515689956</v>
      </c>
      <c r="D4" s="77">
        <v>0.0289</v>
      </c>
      <c r="E4" s="78">
        <v>100000</v>
      </c>
      <c r="F4" s="78">
        <v>2890</v>
      </c>
      <c r="G4" s="78">
        <v>97505.063</v>
      </c>
      <c r="H4" s="65">
        <v>0.9660438256586055</v>
      </c>
      <c r="I4" s="78">
        <v>6956739.820996487</v>
      </c>
      <c r="J4" s="44">
        <v>69.56739820996486</v>
      </c>
    </row>
    <row r="5" spans="2:10" ht="14.25">
      <c r="B5" s="41" t="s">
        <v>133</v>
      </c>
      <c r="C5" s="77">
        <v>0.0030052943681858325</v>
      </c>
      <c r="D5" s="77">
        <v>0.011930713805300657</v>
      </c>
      <c r="E5" s="78">
        <v>97110</v>
      </c>
      <c r="F5" s="78">
        <v>1158.5916176327469</v>
      </c>
      <c r="G5" s="78">
        <v>385516.84982930275</v>
      </c>
      <c r="H5" s="65">
        <v>0.9916285572406608</v>
      </c>
      <c r="I5" s="78">
        <v>6859234.7579964865</v>
      </c>
      <c r="J5" s="44">
        <v>70.63366036449888</v>
      </c>
    </row>
    <row r="6" spans="2:10" ht="14.25">
      <c r="B6" s="41" t="s">
        <v>134</v>
      </c>
      <c r="C6" s="77">
        <v>0.0006503170107323584</v>
      </c>
      <c r="D6" s="77">
        <v>0.00324630723162482</v>
      </c>
      <c r="E6" s="78">
        <v>95951.40838236726</v>
      </c>
      <c r="F6" s="78">
        <v>311.4877509162652</v>
      </c>
      <c r="G6" s="78">
        <v>478978.3225345457</v>
      </c>
      <c r="H6" s="65">
        <v>0.9970674495823352</v>
      </c>
      <c r="I6" s="78">
        <v>6473717.908167183</v>
      </c>
      <c r="J6" s="44">
        <v>67.46871168758</v>
      </c>
    </row>
    <row r="7" spans="2:10" ht="14.25">
      <c r="B7" s="41" t="s">
        <v>135</v>
      </c>
      <c r="C7" s="77">
        <v>0.0005242405180838179</v>
      </c>
      <c r="D7" s="77">
        <v>0.0026177717353921214</v>
      </c>
      <c r="E7" s="78">
        <v>95639.920631451</v>
      </c>
      <c r="F7" s="78">
        <v>250.36348100415822</v>
      </c>
      <c r="G7" s="78">
        <v>477573.6944547446</v>
      </c>
      <c r="H7" s="65">
        <v>0.9964788900852052</v>
      </c>
      <c r="I7" s="78">
        <v>5994739.585632638</v>
      </c>
      <c r="J7" s="44">
        <v>62.68030698951961</v>
      </c>
    </row>
    <row r="8" spans="2:10" ht="14.25">
      <c r="B8" s="41" t="s">
        <v>136</v>
      </c>
      <c r="C8" s="77">
        <v>0.0008873278266421643</v>
      </c>
      <c r="D8" s="77">
        <v>0.0044268190339300335</v>
      </c>
      <c r="E8" s="78">
        <v>95389.55715044684</v>
      </c>
      <c r="F8" s="78">
        <v>422.2723072317548</v>
      </c>
      <c r="G8" s="78">
        <v>475892.1049841548</v>
      </c>
      <c r="H8" s="65">
        <v>0.9946038086294717</v>
      </c>
      <c r="I8" s="78">
        <v>5517165.891177894</v>
      </c>
      <c r="J8" s="44">
        <v>57.83825877791119</v>
      </c>
    </row>
    <row r="9" spans="2:10" ht="14.25">
      <c r="B9" s="41" t="s">
        <v>137</v>
      </c>
      <c r="C9" s="77">
        <v>0.0012780452985804878</v>
      </c>
      <c r="D9" s="77">
        <v>0.006369874024030035</v>
      </c>
      <c r="E9" s="78">
        <v>94967.28484321508</v>
      </c>
      <c r="F9" s="78">
        <v>604.929640855457</v>
      </c>
      <c r="G9" s="78">
        <v>473324.10011393676</v>
      </c>
      <c r="H9" s="65">
        <v>0.9933360411861925</v>
      </c>
      <c r="I9" s="78">
        <v>5041273.786193739</v>
      </c>
      <c r="J9" s="44">
        <v>53.08432050591485</v>
      </c>
    </row>
    <row r="10" spans="2:10" ht="14.25">
      <c r="B10" s="41" t="s">
        <v>138</v>
      </c>
      <c r="C10" s="77">
        <v>0.0013968467561950417</v>
      </c>
      <c r="D10" s="77">
        <v>0.006959928895721865</v>
      </c>
      <c r="E10" s="78">
        <v>94362.35520235963</v>
      </c>
      <c r="F10" s="78">
        <v>656.7552826412733</v>
      </c>
      <c r="G10" s="78">
        <v>470169.88780519494</v>
      </c>
      <c r="H10" s="65">
        <v>0.9924505443263734</v>
      </c>
      <c r="I10" s="78">
        <v>4567949.686079802</v>
      </c>
      <c r="J10" s="44">
        <v>48.40860188667245</v>
      </c>
    </row>
    <row r="11" spans="2:10" ht="14.25">
      <c r="B11" s="41" t="s">
        <v>139</v>
      </c>
      <c r="C11" s="77">
        <v>0.0016352809946385764</v>
      </c>
      <c r="D11" s="77">
        <v>0.008143114273172658</v>
      </c>
      <c r="E11" s="78">
        <v>93705.59991971836</v>
      </c>
      <c r="F11" s="78">
        <v>763.0554081824653</v>
      </c>
      <c r="G11" s="78">
        <v>466620.3610781356</v>
      </c>
      <c r="H11" s="65">
        <v>0.9906507545314135</v>
      </c>
      <c r="I11" s="78">
        <v>4097779.798274607</v>
      </c>
      <c r="J11" s="44">
        <v>43.73036191844834</v>
      </c>
    </row>
    <row r="12" spans="2:10" ht="14.25">
      <c r="B12" s="41" t="s">
        <v>140</v>
      </c>
      <c r="C12" s="77">
        <v>0.0021242775853852077</v>
      </c>
      <c r="D12" s="77">
        <v>0.010565278963711155</v>
      </c>
      <c r="E12" s="78">
        <v>92942.54451153589</v>
      </c>
      <c r="F12" s="78">
        <v>981.9639103615178</v>
      </c>
      <c r="G12" s="78">
        <v>462257.81278177566</v>
      </c>
      <c r="H12" s="65">
        <v>0.9871857153359855</v>
      </c>
      <c r="I12" s="78">
        <v>3631159.4371964713</v>
      </c>
      <c r="J12" s="44">
        <v>39.06886191119695</v>
      </c>
    </row>
    <row r="13" spans="2:10" ht="14.25">
      <c r="B13" s="41" t="s">
        <v>141</v>
      </c>
      <c r="C13" s="77">
        <v>0.0030403967901815633</v>
      </c>
      <c r="D13" s="77">
        <v>0.015087305463151183</v>
      </c>
      <c r="E13" s="78">
        <v>91960.58060117437</v>
      </c>
      <c r="F13" s="78">
        <v>1387.4373700986528</v>
      </c>
      <c r="G13" s="78">
        <v>456334.30958062527</v>
      </c>
      <c r="H13" s="65">
        <v>0.9809085239620371</v>
      </c>
      <c r="I13" s="78">
        <v>3168901.6244146954</v>
      </c>
      <c r="J13" s="44">
        <v>34.4593477302842</v>
      </c>
    </row>
    <row r="14" spans="2:10" ht="14.25">
      <c r="B14" s="41" t="s">
        <v>142</v>
      </c>
      <c r="C14" s="77">
        <v>0.00468564959190979</v>
      </c>
      <c r="D14" s="77">
        <v>0.023156984175914615</v>
      </c>
      <c r="E14" s="78">
        <v>90573.14323107572</v>
      </c>
      <c r="F14" s="78">
        <v>2097.4008445648683</v>
      </c>
      <c r="G14" s="78">
        <v>447622.21404396644</v>
      </c>
      <c r="H14" s="65">
        <v>0.9706210019124278</v>
      </c>
      <c r="I14" s="78">
        <v>2712567.31483407</v>
      </c>
      <c r="J14" s="44">
        <v>29.9489144139958</v>
      </c>
    </row>
    <row r="15" spans="2:10" ht="14.25">
      <c r="B15" s="41" t="s">
        <v>143</v>
      </c>
      <c r="C15" s="77">
        <v>0.007279823565734687</v>
      </c>
      <c r="D15" s="77">
        <v>0.03574851070205165</v>
      </c>
      <c r="E15" s="78">
        <v>88475.74238651086</v>
      </c>
      <c r="F15" s="78">
        <v>3162.8760235761483</v>
      </c>
      <c r="G15" s="78">
        <v>434471.52187361394</v>
      </c>
      <c r="H15" s="65">
        <v>0.9545019852045306</v>
      </c>
      <c r="I15" s="78">
        <v>2264945.1007901034</v>
      </c>
      <c r="J15" s="44">
        <v>25.599616795477946</v>
      </c>
    </row>
    <row r="16" spans="2:10" ht="14.25">
      <c r="B16" s="41" t="s">
        <v>144</v>
      </c>
      <c r="C16" s="77">
        <v>0.011439873904623926</v>
      </c>
      <c r="D16" s="77">
        <v>0.05560897049699082</v>
      </c>
      <c r="E16" s="78">
        <v>85312.86636293471</v>
      </c>
      <c r="F16" s="78">
        <v>4744.160668590157</v>
      </c>
      <c r="G16" s="78">
        <v>414703.9301431981</v>
      </c>
      <c r="H16" s="65">
        <v>0.92938272919897</v>
      </c>
      <c r="I16" s="78">
        <v>1830473.5789164896</v>
      </c>
      <c r="J16" s="44">
        <v>21.456008418816445</v>
      </c>
    </row>
    <row r="17" spans="2:10" ht="14.25">
      <c r="B17" s="41" t="s">
        <v>145</v>
      </c>
      <c r="C17" s="77">
        <v>0.0180840830023536</v>
      </c>
      <c r="D17" s="77">
        <v>0.0865093111054974</v>
      </c>
      <c r="E17" s="78">
        <v>80568.70569434455</v>
      </c>
      <c r="F17" s="78">
        <v>6969.9432262793125</v>
      </c>
      <c r="G17" s="78">
        <v>385418.6704060245</v>
      </c>
      <c r="H17" s="65">
        <v>0.8895042176577483</v>
      </c>
      <c r="I17" s="78">
        <v>1415769.6487732914</v>
      </c>
      <c r="J17" s="44">
        <v>17.57220296108927</v>
      </c>
    </row>
    <row r="18" spans="2:10" ht="14.25">
      <c r="B18" s="41" t="s">
        <v>146</v>
      </c>
      <c r="C18" s="77">
        <v>0.029358185623123048</v>
      </c>
      <c r="D18" s="77">
        <v>0.1367538181693954</v>
      </c>
      <c r="E18" s="78">
        <v>73598.76246806524</v>
      </c>
      <c r="F18" s="78">
        <v>10064.911780050317</v>
      </c>
      <c r="G18" s="78">
        <v>342831.5328902004</v>
      </c>
      <c r="H18" s="65">
        <v>0.8265523258421161</v>
      </c>
      <c r="I18" s="78">
        <v>1030350.978367267</v>
      </c>
      <c r="J18" s="44">
        <v>13.999569338062441</v>
      </c>
    </row>
    <row r="19" spans="2:10" ht="14.25">
      <c r="B19" s="41" t="s">
        <v>147</v>
      </c>
      <c r="C19" s="77">
        <v>0.04841905683255563</v>
      </c>
      <c r="D19" s="77">
        <v>0.21595450101772018</v>
      </c>
      <c r="E19" s="78">
        <v>63533.850688014914</v>
      </c>
      <c r="F19" s="78">
        <v>13720.421023064599</v>
      </c>
      <c r="G19" s="78">
        <v>283368.2008824131</v>
      </c>
      <c r="H19" s="65">
        <v>0.7331629506568947</v>
      </c>
      <c r="I19" s="78">
        <v>687519.4454770666</v>
      </c>
      <c r="J19" s="44">
        <v>10.821309239591878</v>
      </c>
    </row>
    <row r="20" spans="2:10" ht="14.25">
      <c r="B20" s="41" t="s">
        <v>148</v>
      </c>
      <c r="C20" s="77">
        <v>0.07953997518892231</v>
      </c>
      <c r="D20" s="77">
        <v>0.33173449265657695</v>
      </c>
      <c r="E20" s="78">
        <v>49813.429664950316</v>
      </c>
      <c r="F20" s="78">
        <v>16524.832817386374</v>
      </c>
      <c r="G20" s="78">
        <v>207755.06628128566</v>
      </c>
      <c r="H20" s="65">
        <v>0.6023787326036747</v>
      </c>
      <c r="I20" s="78">
        <v>404151.2445946535</v>
      </c>
      <c r="J20" s="44">
        <v>8.113298909812308</v>
      </c>
    </row>
    <row r="21" spans="2:10" ht="14.25">
      <c r="B21" s="41" t="s">
        <v>149</v>
      </c>
      <c r="C21" s="77">
        <v>0.1319909343843305</v>
      </c>
      <c r="D21" s="77">
        <v>0.49621497605812664</v>
      </c>
      <c r="E21" s="78">
        <v>33288.596847563946</v>
      </c>
      <c r="F21" s="78">
        <v>16518.300287722574</v>
      </c>
      <c r="G21" s="78">
        <v>125147.2335185133</v>
      </c>
      <c r="H21" s="65">
        <v>0.44033624557425693</v>
      </c>
      <c r="I21" s="78">
        <v>196396.17831336783</v>
      </c>
      <c r="J21" s="44">
        <v>5.8998034435849185</v>
      </c>
    </row>
    <row r="22" spans="2:10" ht="14.25">
      <c r="B22" s="41" t="s">
        <v>150</v>
      </c>
      <c r="C22" s="77">
        <v>0.20864638854825615</v>
      </c>
      <c r="D22" s="77">
        <v>0.6856079078885843</v>
      </c>
      <c r="E22" s="78">
        <v>16770.296559841372</v>
      </c>
      <c r="F22" s="78">
        <v>11497.847939063966</v>
      </c>
      <c r="G22" s="78">
        <v>55106.86295154695</v>
      </c>
      <c r="H22" s="65">
        <v>0.2683955986610109</v>
      </c>
      <c r="I22" s="78">
        <v>71248.94479485454</v>
      </c>
      <c r="J22" s="44">
        <v>4.248520265614699</v>
      </c>
    </row>
    <row r="23" spans="2:10" ht="14.25">
      <c r="B23" s="41" t="s">
        <v>151</v>
      </c>
      <c r="C23" s="77">
        <v>0.3129536117819404</v>
      </c>
      <c r="D23" s="77">
        <v>0.8779073606198617</v>
      </c>
      <c r="E23" s="78">
        <v>5272.448620777407</v>
      </c>
      <c r="F23" s="78">
        <v>4628.721452670524</v>
      </c>
      <c r="G23" s="78">
        <v>14790.439472210726</v>
      </c>
      <c r="H23" s="65">
        <v>0.08373407991716025</v>
      </c>
      <c r="I23" s="78">
        <v>16142.081843307586</v>
      </c>
      <c r="J23" s="44">
        <v>3.061591113414678</v>
      </c>
    </row>
    <row r="24" spans="2:10" ht="14.25">
      <c r="B24" s="41" t="s">
        <v>152</v>
      </c>
      <c r="C24" s="77">
        <v>0.47625554057209535</v>
      </c>
      <c r="D24" s="77">
        <v>1</v>
      </c>
      <c r="E24" s="78">
        <v>643.7271681068833</v>
      </c>
      <c r="F24" s="78">
        <v>643.7271681068833</v>
      </c>
      <c r="G24" s="78">
        <v>1351.6423710968588</v>
      </c>
      <c r="H24" s="65" t="s">
        <v>118</v>
      </c>
      <c r="I24" s="78">
        <v>1351.6423710968588</v>
      </c>
      <c r="J24" s="44">
        <v>2.0997131052769777</v>
      </c>
    </row>
    <row r="25" ht="14.25">
      <c r="B25" s="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0:J34"/>
  <sheetViews>
    <sheetView zoomScalePageLayoutView="0" workbookViewId="0" topLeftCell="A10">
      <selection activeCell="B10" sqref="B10"/>
    </sheetView>
  </sheetViews>
  <sheetFormatPr defaultColWidth="9.140625" defaultRowHeight="15"/>
  <sheetData>
    <row r="10" ht="14.25">
      <c r="B10" s="3" t="s">
        <v>155</v>
      </c>
    </row>
    <row r="12" spans="2:10" ht="14.25">
      <c r="B12" s="41" t="s">
        <v>153</v>
      </c>
      <c r="C12" s="54" t="s">
        <v>125</v>
      </c>
      <c r="D12" s="78" t="s">
        <v>126</v>
      </c>
      <c r="E12" s="78" t="s">
        <v>127</v>
      </c>
      <c r="F12" s="78" t="s">
        <v>128</v>
      </c>
      <c r="G12" s="44" t="s">
        <v>129</v>
      </c>
      <c r="H12" s="41" t="s">
        <v>130</v>
      </c>
      <c r="I12" s="41" t="s">
        <v>131</v>
      </c>
      <c r="J12" s="41" t="s">
        <v>132</v>
      </c>
    </row>
    <row r="13" spans="2:10" ht="14.25">
      <c r="B13" s="41" t="s">
        <v>116</v>
      </c>
      <c r="C13" s="54">
        <v>0.03598714824273255</v>
      </c>
      <c r="D13" s="54">
        <v>0.03491031286769464</v>
      </c>
      <c r="E13" s="78">
        <v>100000</v>
      </c>
      <c r="F13" s="78">
        <v>3491.031286769464</v>
      </c>
      <c r="G13" s="78">
        <v>97007.72240196784</v>
      </c>
      <c r="H13" s="41">
        <v>0.9600911420429767</v>
      </c>
      <c r="I13" s="78">
        <v>6767806.624831393</v>
      </c>
      <c r="J13" s="44">
        <v>67.67806624831394</v>
      </c>
    </row>
    <row r="14" spans="2:10" ht="14.25">
      <c r="B14" s="41" t="s">
        <v>133</v>
      </c>
      <c r="C14" s="54">
        <v>0.0031918358474563</v>
      </c>
      <c r="D14" s="54">
        <v>0.012668189832068095</v>
      </c>
      <c r="E14" s="78">
        <v>96508.96871323054</v>
      </c>
      <c r="F14" s="78">
        <v>1222.593936156325</v>
      </c>
      <c r="G14" s="78">
        <v>383037.8486195205</v>
      </c>
      <c r="H14" s="41">
        <v>0.9906328552282763</v>
      </c>
      <c r="I14" s="78">
        <v>6670798.902429425</v>
      </c>
      <c r="J14" s="44">
        <v>69.12102565566963</v>
      </c>
    </row>
    <row r="15" spans="2:10" ht="14.25">
      <c r="B15" s="41" t="s">
        <v>134</v>
      </c>
      <c r="C15" s="54">
        <v>0.000742686354606242</v>
      </c>
      <c r="D15" s="54">
        <v>0.0037065497632017127</v>
      </c>
      <c r="E15" s="78">
        <v>95286.37477707422</v>
      </c>
      <c r="F15" s="78">
        <v>353.1836898663141</v>
      </c>
      <c r="G15" s="78">
        <v>475548.91466070525</v>
      </c>
      <c r="H15" s="41">
        <v>0.9966786316792174</v>
      </c>
      <c r="I15" s="78">
        <v>6287761.0538099045</v>
      </c>
      <c r="J15" s="44">
        <v>65.98803940773631</v>
      </c>
    </row>
    <row r="16" spans="2:10" ht="14.25">
      <c r="B16" s="41" t="s">
        <v>135</v>
      </c>
      <c r="C16" s="54">
        <v>0.000587813318240576</v>
      </c>
      <c r="D16" s="54">
        <v>0.002934753872672592</v>
      </c>
      <c r="E16" s="78">
        <v>94933.1910872079</v>
      </c>
      <c r="F16" s="78">
        <v>278.6055501883506</v>
      </c>
      <c r="G16" s="78">
        <v>473969.44156056864</v>
      </c>
      <c r="H16" s="41">
        <v>0.9959869919473375</v>
      </c>
      <c r="I16" s="78">
        <v>5812212.139149199</v>
      </c>
      <c r="J16" s="44">
        <v>61.22423646130216</v>
      </c>
    </row>
    <row r="17" spans="2:10" ht="14.25">
      <c r="B17" s="41" t="s">
        <v>136</v>
      </c>
      <c r="C17" s="54">
        <v>0.00102148914699706</v>
      </c>
      <c r="D17" s="54">
        <v>0.005094435957383952</v>
      </c>
      <c r="E17" s="78">
        <v>94654.58553701955</v>
      </c>
      <c r="F17" s="78">
        <v>482.21172409106737</v>
      </c>
      <c r="G17" s="78">
        <v>472067.3983748701</v>
      </c>
      <c r="H17" s="41">
        <v>0.9936603124216884</v>
      </c>
      <c r="I17" s="78">
        <v>5338242.697588631</v>
      </c>
      <c r="J17" s="44">
        <v>56.397084909328946</v>
      </c>
    </row>
    <row r="18" spans="2:10" ht="14.25">
      <c r="B18" s="41" t="s">
        <v>137</v>
      </c>
      <c r="C18" s="54">
        <v>0.00152404787168849</v>
      </c>
      <c r="D18" s="54">
        <v>0.007591315537721001</v>
      </c>
      <c r="E18" s="78">
        <v>94172.37381292849</v>
      </c>
      <c r="F18" s="78">
        <v>714.8922045501544</v>
      </c>
      <c r="G18" s="78">
        <v>469074.6385532671</v>
      </c>
      <c r="H18" s="41">
        <v>0.9923830438458588</v>
      </c>
      <c r="I18" s="78">
        <v>4866175.2992137605</v>
      </c>
      <c r="J18" s="44">
        <v>51.6730661253195</v>
      </c>
    </row>
    <row r="19" spans="2:10" ht="14.25">
      <c r="B19" s="41" t="s">
        <v>138</v>
      </c>
      <c r="C19" s="54">
        <v>0.00153442221671458</v>
      </c>
      <c r="D19" s="54">
        <v>0.007642792905493057</v>
      </c>
      <c r="E19" s="78">
        <v>93457.48160837834</v>
      </c>
      <c r="F19" s="78">
        <v>714.2761774017619</v>
      </c>
      <c r="G19" s="78">
        <v>465501.7175983873</v>
      </c>
      <c r="H19" s="41">
        <v>0.9918703191397439</v>
      </c>
      <c r="I19" s="78">
        <v>4397100.660660493</v>
      </c>
      <c r="J19" s="44">
        <v>47.04920981164443</v>
      </c>
    </row>
    <row r="20" spans="2:10" ht="14.25">
      <c r="B20" s="41" t="s">
        <v>139</v>
      </c>
      <c r="C20" s="54">
        <v>0.00173152688839139</v>
      </c>
      <c r="D20" s="54">
        <v>0.008620318658099447</v>
      </c>
      <c r="E20" s="78">
        <v>92743.20543097657</v>
      </c>
      <c r="F20" s="78">
        <v>799.4759841885972</v>
      </c>
      <c r="G20" s="78">
        <v>461717.3371944113</v>
      </c>
      <c r="H20" s="41">
        <v>0.9901377968181688</v>
      </c>
      <c r="I20" s="78">
        <v>3931598.943062106</v>
      </c>
      <c r="J20" s="44">
        <v>42.39231245881585</v>
      </c>
    </row>
    <row r="21" spans="2:10" ht="14.25">
      <c r="B21" s="41" t="s">
        <v>140</v>
      </c>
      <c r="C21" s="54">
        <v>0.0022354003568531</v>
      </c>
      <c r="D21" s="54">
        <v>0.011114886232638444</v>
      </c>
      <c r="E21" s="78">
        <v>91943.72944678797</v>
      </c>
      <c r="F21" s="78">
        <v>1021.9440926055375</v>
      </c>
      <c r="G21" s="78">
        <v>457163.787002426</v>
      </c>
      <c r="H21" s="41">
        <v>0.9862859466340008</v>
      </c>
      <c r="I21" s="78">
        <v>3469881.6058676946</v>
      </c>
      <c r="J21" s="44">
        <v>37.73918707393606</v>
      </c>
    </row>
    <row r="22" spans="2:10" ht="14.25">
      <c r="B22" s="41" t="s">
        <v>141</v>
      </c>
      <c r="C22" s="54">
        <v>0.00329541447958263</v>
      </c>
      <c r="D22" s="54">
        <v>0.016342434658400833</v>
      </c>
      <c r="E22" s="78">
        <v>90921.78535418243</v>
      </c>
      <c r="F22" s="78">
        <v>1485.8833361758723</v>
      </c>
      <c r="G22" s="78">
        <v>450894.2184304724</v>
      </c>
      <c r="H22" s="41">
        <v>0.978820966972517</v>
      </c>
      <c r="I22" s="78">
        <v>3012717.8188652685</v>
      </c>
      <c r="J22" s="44">
        <v>33.135269035131</v>
      </c>
    </row>
    <row r="23" spans="2:10" ht="14.25">
      <c r="B23" s="41" t="s">
        <v>142</v>
      </c>
      <c r="C23" s="54">
        <v>0.00528819764396812</v>
      </c>
      <c r="D23" s="54">
        <v>0.026095986385538034</v>
      </c>
      <c r="E23" s="78">
        <v>89435.90201800656</v>
      </c>
      <c r="F23" s="78">
        <v>2333.9180814402125</v>
      </c>
      <c r="G23" s="78">
        <v>441344.7148864323</v>
      </c>
      <c r="H23" s="41">
        <v>0.9662890260889934</v>
      </c>
      <c r="I23" s="78">
        <v>2561823.600434796</v>
      </c>
      <c r="J23" s="44">
        <v>28.64424177126331</v>
      </c>
    </row>
    <row r="24" spans="2:10" ht="14.25">
      <c r="B24" s="41" t="s">
        <v>143</v>
      </c>
      <c r="C24" s="54">
        <v>0.00848213288068498</v>
      </c>
      <c r="D24" s="54">
        <v>0.041530006812623824</v>
      </c>
      <c r="E24" s="78">
        <v>87101.98393656635</v>
      </c>
      <c r="F24" s="78">
        <v>3617.3459862786513</v>
      </c>
      <c r="G24" s="78">
        <v>426466.5547171351</v>
      </c>
      <c r="H24" s="41">
        <v>0.9461756018981248</v>
      </c>
      <c r="I24" s="78">
        <v>2120478.885548364</v>
      </c>
      <c r="J24" s="44">
        <v>24.344782859281853</v>
      </c>
    </row>
    <row r="25" spans="2:10" ht="14.25">
      <c r="B25" s="41" t="s">
        <v>144</v>
      </c>
      <c r="C25" s="54">
        <v>0.0137898571194293</v>
      </c>
      <c r="D25" s="54">
        <v>0.06665149897789413</v>
      </c>
      <c r="E25" s="78">
        <v>83484.6379502877</v>
      </c>
      <c r="F25" s="78">
        <v>5564.376261013462</v>
      </c>
      <c r="G25" s="78">
        <v>403512.24909890484</v>
      </c>
      <c r="H25" s="41">
        <v>0.9156529225047294</v>
      </c>
      <c r="I25" s="78">
        <v>1694012.330831229</v>
      </c>
      <c r="J25" s="44">
        <v>20.291305950682286</v>
      </c>
    </row>
    <row r="26" spans="2:10" ht="14.25">
      <c r="B26" s="41" t="s">
        <v>145</v>
      </c>
      <c r="C26" s="54">
        <v>0.0217866108307822</v>
      </c>
      <c r="D26" s="54">
        <v>0.10330631779832782</v>
      </c>
      <c r="E26" s="78">
        <v>77920.26168927424</v>
      </c>
      <c r="F26" s="78">
        <v>8049.655317001032</v>
      </c>
      <c r="G26" s="78">
        <v>369477.17015386856</v>
      </c>
      <c r="H26" s="41">
        <v>0.870428065101766</v>
      </c>
      <c r="I26" s="78">
        <v>1290500.081732324</v>
      </c>
      <c r="J26" s="44">
        <v>16.561803743402496</v>
      </c>
    </row>
    <row r="27" spans="2:10" ht="14.25">
      <c r="B27" s="41" t="s">
        <v>146</v>
      </c>
      <c r="C27" s="54">
        <v>0.0345142399848965</v>
      </c>
      <c r="D27" s="54">
        <v>0.15886356215205374</v>
      </c>
      <c r="E27" s="78">
        <v>69870.6063722732</v>
      </c>
      <c r="F27" s="78">
        <v>11099.893418023306</v>
      </c>
      <c r="G27" s="78">
        <v>321603.2983163078</v>
      </c>
      <c r="H27" s="41">
        <v>0.8027669744845044</v>
      </c>
      <c r="I27" s="78">
        <v>921022.9115784555</v>
      </c>
      <c r="J27" s="44">
        <v>13.181836531820132</v>
      </c>
    </row>
    <row r="28" spans="2:10" ht="14.25">
      <c r="B28" s="41" t="s">
        <v>147</v>
      </c>
      <c r="C28" s="54">
        <v>0.0552825061716068</v>
      </c>
      <c r="D28" s="54">
        <v>0.24284924380893963</v>
      </c>
      <c r="E28" s="78">
        <v>58770.712954249895</v>
      </c>
      <c r="F28" s="78">
        <v>14272.42319905184</v>
      </c>
      <c r="G28" s="78">
        <v>258172.50677361988</v>
      </c>
      <c r="H28" s="41">
        <v>0.7055331302825547</v>
      </c>
      <c r="I28" s="78">
        <v>599419.6132621478</v>
      </c>
      <c r="J28" s="44">
        <v>10.199291162738938</v>
      </c>
    </row>
    <row r="29" spans="2:10" ht="14.25">
      <c r="B29" s="41" t="s">
        <v>148</v>
      </c>
      <c r="C29" s="54">
        <v>0.08859150482464141</v>
      </c>
      <c r="D29" s="54">
        <v>0.3626403813813237</v>
      </c>
      <c r="E29" s="78">
        <v>44498.28975519806</v>
      </c>
      <c r="F29" s="78">
        <v>16136.876767641674</v>
      </c>
      <c r="G29" s="78">
        <v>182149.2568568861</v>
      </c>
      <c r="H29" s="41">
        <v>0.5739260612275361</v>
      </c>
      <c r="I29" s="78">
        <v>341247.1064885279</v>
      </c>
      <c r="J29" s="44">
        <v>7.668769032829294</v>
      </c>
    </row>
    <row r="30" spans="2:10" ht="14.25">
      <c r="B30" s="41" t="s">
        <v>149</v>
      </c>
      <c r="C30" s="54">
        <v>0.142593403947027</v>
      </c>
      <c r="D30" s="54">
        <v>0.5255994743384248</v>
      </c>
      <c r="E30" s="78">
        <v>28361.412987556385</v>
      </c>
      <c r="F30" s="78">
        <v>14906.74375775461</v>
      </c>
      <c r="G30" s="78">
        <v>104540.20554339541</v>
      </c>
      <c r="H30" s="41">
        <v>0.412229518020228</v>
      </c>
      <c r="I30" s="78">
        <v>159097.84963164182</v>
      </c>
      <c r="J30" s="44">
        <v>5.609658788913171</v>
      </c>
    </row>
    <row r="31" spans="2:10" ht="14.25">
      <c r="B31" s="41" t="s">
        <v>150</v>
      </c>
      <c r="C31" s="54">
        <v>0.224425434862733</v>
      </c>
      <c r="D31" s="54">
        <v>0.7188222078495835</v>
      </c>
      <c r="E31" s="78">
        <v>13454.669229801775</v>
      </c>
      <c r="F31" s="78">
        <v>9671.515041651966</v>
      </c>
      <c r="G31" s="78">
        <v>43094.55854487896</v>
      </c>
      <c r="H31" s="41">
        <v>0.23918239546293937</v>
      </c>
      <c r="I31" s="78">
        <v>54557.644088246394</v>
      </c>
      <c r="J31" s="44">
        <v>4.054922730274372</v>
      </c>
    </row>
    <row r="32" spans="2:10" ht="14.25">
      <c r="B32" s="41" t="s">
        <v>151</v>
      </c>
      <c r="C32" s="54">
        <v>0.334061404466834</v>
      </c>
      <c r="D32" s="54">
        <v>0.9101729158733542</v>
      </c>
      <c r="E32" s="78">
        <v>3783.154188149808</v>
      </c>
      <c r="F32" s="78">
        <v>3443.324478626803</v>
      </c>
      <c r="G32" s="78">
        <v>10307.459744182031</v>
      </c>
      <c r="H32" s="41">
        <v>0.10081280426752583</v>
      </c>
      <c r="I32" s="78">
        <v>11463.085543367437</v>
      </c>
      <c r="J32" s="44">
        <v>3.0300339275818895</v>
      </c>
    </row>
    <row r="33" spans="2:10" ht="14.25">
      <c r="B33" s="41" t="s">
        <v>152</v>
      </c>
      <c r="C33" s="54">
        <v>0.29406552688815785</v>
      </c>
      <c r="D33" s="41">
        <v>1</v>
      </c>
      <c r="E33" s="78">
        <v>339.829709523005</v>
      </c>
      <c r="F33" s="78">
        <v>339.829709523005</v>
      </c>
      <c r="G33" s="78">
        <v>1155.6257991854063</v>
      </c>
      <c r="H33" s="41" t="s">
        <v>118</v>
      </c>
      <c r="I33" s="78">
        <v>1155.6257991854063</v>
      </c>
      <c r="J33" s="44">
        <v>3.4006026159616143</v>
      </c>
    </row>
    <row r="34" ht="14.25">
      <c r="B34" s="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4.25">
      <c r="B1" s="3" t="s">
        <v>156</v>
      </c>
    </row>
    <row r="3" spans="2:10" ht="14.25">
      <c r="B3" s="41" t="s">
        <v>124</v>
      </c>
      <c r="C3" s="54" t="s">
        <v>125</v>
      </c>
      <c r="D3" s="41" t="s">
        <v>126</v>
      </c>
      <c r="E3" s="41" t="s">
        <v>127</v>
      </c>
      <c r="F3" s="41" t="s">
        <v>128</v>
      </c>
      <c r="G3" s="41" t="s">
        <v>129</v>
      </c>
      <c r="H3" s="44" t="s">
        <v>130</v>
      </c>
      <c r="I3" s="41" t="s">
        <v>131</v>
      </c>
      <c r="J3" s="41" t="s">
        <v>132</v>
      </c>
    </row>
    <row r="4" spans="2:10" ht="14.25">
      <c r="B4" s="41" t="s">
        <v>116</v>
      </c>
      <c r="C4" s="77">
        <v>0.02369276830220757</v>
      </c>
      <c r="D4" s="77">
        <v>0.023208670323256353</v>
      </c>
      <c r="E4" s="78">
        <v>100000</v>
      </c>
      <c r="F4" s="78">
        <v>2320.867032325635</v>
      </c>
      <c r="G4" s="78">
        <v>97956.76903274273</v>
      </c>
      <c r="H4" s="65">
        <v>0.9718513540874902</v>
      </c>
      <c r="I4" s="78">
        <v>7123534.879206745</v>
      </c>
      <c r="J4" s="44">
        <v>71.23534879206746</v>
      </c>
    </row>
    <row r="5" spans="2:10" ht="14.25">
      <c r="B5" s="41" t="s">
        <v>133</v>
      </c>
      <c r="C5" s="77">
        <v>0.00281732181292399</v>
      </c>
      <c r="D5" s="77">
        <v>0.011190038589280098</v>
      </c>
      <c r="E5" s="78">
        <v>97679.13296767436</v>
      </c>
      <c r="F5" s="78">
        <v>1093.0332672756979</v>
      </c>
      <c r="G5" s="78">
        <v>387968.9080110024</v>
      </c>
      <c r="H5" s="65">
        <v>0.992452463971617</v>
      </c>
      <c r="I5" s="78">
        <v>7025578.110174002</v>
      </c>
      <c r="J5" s="44">
        <v>71.92506625236965</v>
      </c>
    </row>
    <row r="6" spans="2:10" ht="14.25">
      <c r="B6" s="41" t="s">
        <v>134</v>
      </c>
      <c r="C6" s="77">
        <v>0.000557678938620957</v>
      </c>
      <c r="D6" s="77">
        <v>0.0027845125331196676</v>
      </c>
      <c r="E6" s="78">
        <v>96586.09970039866</v>
      </c>
      <c r="F6" s="78">
        <v>268.94520514090584</v>
      </c>
      <c r="G6" s="78">
        <v>482258.13548914104</v>
      </c>
      <c r="H6" s="65">
        <v>0.9974582005210655</v>
      </c>
      <c r="I6" s="78">
        <v>6637609.202163</v>
      </c>
      <c r="J6" s="44">
        <v>68.72219939258613</v>
      </c>
    </row>
    <row r="7" spans="2:10" ht="14.25">
      <c r="B7" s="41" t="s">
        <v>135</v>
      </c>
      <c r="C7" s="77">
        <v>0.000460210616056962</v>
      </c>
      <c r="D7" s="77">
        <v>0.0022984087000752795</v>
      </c>
      <c r="E7" s="78">
        <v>96317.15449525775</v>
      </c>
      <c r="F7" s="78">
        <v>221.37618585839525</v>
      </c>
      <c r="G7" s="78">
        <v>481032.3320116428</v>
      </c>
      <c r="H7" s="65">
        <v>0.9969697215732763</v>
      </c>
      <c r="I7" s="78">
        <v>6155351.066673859</v>
      </c>
      <c r="J7" s="44">
        <v>63.907110824966516</v>
      </c>
    </row>
    <row r="8" spans="2:10" ht="14.25">
      <c r="B8" s="41" t="s">
        <v>136</v>
      </c>
      <c r="C8" s="77">
        <v>0.000754186148648457</v>
      </c>
      <c r="D8" s="77">
        <v>0.0037638341642610464</v>
      </c>
      <c r="E8" s="78">
        <v>96095.77830939936</v>
      </c>
      <c r="F8" s="78">
        <v>361.6885734421729</v>
      </c>
      <c r="G8" s="78">
        <v>479574.67011339136</v>
      </c>
      <c r="H8" s="65">
        <v>0.9955146360894566</v>
      </c>
      <c r="I8" s="78">
        <v>5674318.734662216</v>
      </c>
      <c r="J8" s="44">
        <v>59.0485746043143</v>
      </c>
    </row>
    <row r="9" spans="2:10" ht="14.25">
      <c r="B9" s="41" t="s">
        <v>137</v>
      </c>
      <c r="C9" s="77">
        <v>0.00104464502867987</v>
      </c>
      <c r="D9" s="77">
        <v>0.005209619635266114</v>
      </c>
      <c r="E9" s="78">
        <v>95734.08973595718</v>
      </c>
      <c r="F9" s="78">
        <v>498.73819365277075</v>
      </c>
      <c r="G9" s="78">
        <v>477423.603195654</v>
      </c>
      <c r="H9" s="65">
        <v>0.9942467010306646</v>
      </c>
      <c r="I9" s="78">
        <v>5194744.064548825</v>
      </c>
      <c r="J9" s="44">
        <v>54.26221818034071</v>
      </c>
    </row>
    <row r="10" spans="2:10" ht="14.25">
      <c r="B10" s="41" t="s">
        <v>138</v>
      </c>
      <c r="C10" s="77">
        <v>0.00126394642069374</v>
      </c>
      <c r="D10" s="77">
        <v>0.00629982549874337</v>
      </c>
      <c r="E10" s="78">
        <v>95235.35154230442</v>
      </c>
      <c r="F10" s="78">
        <v>599.9660960279981</v>
      </c>
      <c r="G10" s="78">
        <v>474676.842471452</v>
      </c>
      <c r="H10" s="65">
        <v>0.9930096876043427</v>
      </c>
      <c r="I10" s="78">
        <v>4717320.461353171</v>
      </c>
      <c r="J10" s="44">
        <v>49.5332918391937</v>
      </c>
    </row>
    <row r="11" spans="2:10" ht="14.25">
      <c r="B11" s="41" t="s">
        <v>139</v>
      </c>
      <c r="C11" s="77">
        <v>0.00154296434032338</v>
      </c>
      <c r="D11" s="77">
        <v>0.007685176817171959</v>
      </c>
      <c r="E11" s="78">
        <v>94635.38544627641</v>
      </c>
      <c r="F11" s="78">
        <v>727.289670315856</v>
      </c>
      <c r="G11" s="78">
        <v>471358.70305559237</v>
      </c>
      <c r="H11" s="65">
        <v>0.991141111836581</v>
      </c>
      <c r="I11" s="78">
        <v>4242643.618881718</v>
      </c>
      <c r="J11" s="44">
        <v>44.8314718524629</v>
      </c>
    </row>
    <row r="12" spans="2:10" ht="14.25">
      <c r="B12" s="41" t="s">
        <v>140</v>
      </c>
      <c r="C12" s="77">
        <v>0.00201847234581677</v>
      </c>
      <c r="D12" s="77">
        <v>0.010041689547441878</v>
      </c>
      <c r="E12" s="78">
        <v>93908.09577596055</v>
      </c>
      <c r="F12" s="78">
        <v>942.9959437736338</v>
      </c>
      <c r="G12" s="78">
        <v>467182.98902036867</v>
      </c>
      <c r="H12" s="65">
        <v>0.9880221888931316</v>
      </c>
      <c r="I12" s="78">
        <v>3771284.9158261255</v>
      </c>
      <c r="J12" s="44">
        <v>40.15931624067212</v>
      </c>
    </row>
    <row r="13" spans="2:10" ht="14.25">
      <c r="B13" s="41" t="s">
        <v>141</v>
      </c>
      <c r="C13" s="77">
        <v>0.0028062650091256495</v>
      </c>
      <c r="D13" s="77">
        <v>0.013933571808085325</v>
      </c>
      <c r="E13" s="78">
        <v>92965.09983218691</v>
      </c>
      <c r="F13" s="78">
        <v>1295.3358941575973</v>
      </c>
      <c r="G13" s="78">
        <v>461587.15942554054</v>
      </c>
      <c r="H13" s="65">
        <v>0.9826836976555918</v>
      </c>
      <c r="I13" s="78">
        <v>3304101.926805757</v>
      </c>
      <c r="J13" s="44">
        <v>35.5413153190827</v>
      </c>
    </row>
    <row r="14" spans="2:10" ht="14.25">
      <c r="B14" s="41" t="s">
        <v>142</v>
      </c>
      <c r="C14" s="77">
        <v>0.00419286077347918</v>
      </c>
      <c r="D14" s="77">
        <v>0.020746832417849036</v>
      </c>
      <c r="E14" s="78">
        <v>91669.76393802931</v>
      </c>
      <c r="F14" s="78">
        <v>1901.857230206075</v>
      </c>
      <c r="G14" s="78">
        <v>453594.1766146313</v>
      </c>
      <c r="H14" s="65">
        <v>0.9742245122347369</v>
      </c>
      <c r="I14" s="78">
        <v>2842514.7673802166</v>
      </c>
      <c r="J14" s="44">
        <v>31.008204289713415</v>
      </c>
    </row>
    <row r="15" spans="2:10" ht="14.25">
      <c r="B15" s="41" t="s">
        <v>143</v>
      </c>
      <c r="C15" s="77">
        <v>0.00627918334614033</v>
      </c>
      <c r="D15" s="77">
        <v>0.030910682129586798</v>
      </c>
      <c r="E15" s="78">
        <v>89767.90670782323</v>
      </c>
      <c r="F15" s="78">
        <v>2774.7872296839264</v>
      </c>
      <c r="G15" s="78">
        <v>441902.56546490634</v>
      </c>
      <c r="H15" s="65">
        <v>0.9614151781254348</v>
      </c>
      <c r="I15" s="78">
        <v>2388920.590765585</v>
      </c>
      <c r="J15" s="44">
        <v>26.612190017319318</v>
      </c>
    </row>
    <row r="16" spans="2:10" ht="14.25">
      <c r="B16" s="41" t="s">
        <v>144</v>
      </c>
      <c r="C16" s="77">
        <v>0.00952215610069271</v>
      </c>
      <c r="D16" s="77">
        <v>0.04650374080542503</v>
      </c>
      <c r="E16" s="78">
        <v>86993.1194781393</v>
      </c>
      <c r="F16" s="78">
        <v>4045.5054800667613</v>
      </c>
      <c r="G16" s="78">
        <v>424851.8336905295</v>
      </c>
      <c r="H16" s="65">
        <v>0.9405150764001363</v>
      </c>
      <c r="I16" s="78">
        <v>1947018.025300679</v>
      </c>
      <c r="J16" s="44">
        <v>22.381287588956386</v>
      </c>
    </row>
    <row r="17" spans="2:10" ht="14.25">
      <c r="B17" s="41" t="s">
        <v>145</v>
      </c>
      <c r="C17" s="77">
        <v>0.015174465245021699</v>
      </c>
      <c r="D17" s="77">
        <v>0.07309922220802403</v>
      </c>
      <c r="E17" s="78">
        <v>82947.61399807253</v>
      </c>
      <c r="F17" s="78">
        <v>6063.406067270508</v>
      </c>
      <c r="G17" s="78">
        <v>399579.55482218636</v>
      </c>
      <c r="H17" s="65">
        <v>0.904484393939971</v>
      </c>
      <c r="I17" s="78">
        <v>1522166.1916101496</v>
      </c>
      <c r="J17" s="44">
        <v>18.35093402018195</v>
      </c>
    </row>
    <row r="18" spans="2:10" ht="14.25">
      <c r="B18" s="41" t="s">
        <v>146</v>
      </c>
      <c r="C18" s="77">
        <v>0.0254639851536437</v>
      </c>
      <c r="D18" s="77">
        <v>0.11969983849254895</v>
      </c>
      <c r="E18" s="78">
        <v>76884.20793080202</v>
      </c>
      <c r="F18" s="78">
        <v>9203.027271944553</v>
      </c>
      <c r="G18" s="78">
        <v>361413.4714741487</v>
      </c>
      <c r="H18" s="65">
        <v>0.8442119360816036</v>
      </c>
      <c r="I18" s="78">
        <v>1122586.636787963</v>
      </c>
      <c r="J18" s="44">
        <v>14.6010041203562</v>
      </c>
    </row>
    <row r="19" spans="2:10" ht="14.25">
      <c r="B19" s="41" t="s">
        <v>147</v>
      </c>
      <c r="C19" s="77">
        <v>0.0436516457997021</v>
      </c>
      <c r="D19" s="77">
        <v>0.19678342777707064</v>
      </c>
      <c r="E19" s="78">
        <v>67681.18065885747</v>
      </c>
      <c r="F19" s="78">
        <v>13318.534726049149</v>
      </c>
      <c r="G19" s="78">
        <v>305109.56647916447</v>
      </c>
      <c r="H19" s="65">
        <v>0.7512771732370275</v>
      </c>
      <c r="I19" s="78">
        <v>761173.1653138145</v>
      </c>
      <c r="J19" s="44">
        <v>11.246452232422742</v>
      </c>
    </row>
    <row r="20" spans="2:10" ht="14.25">
      <c r="B20" s="41" t="s">
        <v>148</v>
      </c>
      <c r="C20" s="77">
        <v>0.074323414705787</v>
      </c>
      <c r="D20" s="77">
        <v>0.31338707894860424</v>
      </c>
      <c r="E20" s="78">
        <v>54362.64593280832</v>
      </c>
      <c r="F20" s="78">
        <v>17036.550812800022</v>
      </c>
      <c r="G20" s="78">
        <v>229221.85263204158</v>
      </c>
      <c r="H20" s="65">
        <v>0.6188683023766024</v>
      </c>
      <c r="I20" s="78">
        <v>456063.59883465</v>
      </c>
      <c r="J20" s="44">
        <v>8.389282585662588</v>
      </c>
    </row>
    <row r="21" spans="2:10" ht="14.25">
      <c r="B21" s="41" t="s">
        <v>149</v>
      </c>
      <c r="C21" s="77">
        <v>0.126245380549524</v>
      </c>
      <c r="D21" s="77">
        <v>0.4797966318210494</v>
      </c>
      <c r="E21" s="78">
        <v>37326.09512000831</v>
      </c>
      <c r="F21" s="78">
        <v>17908.934717612094</v>
      </c>
      <c r="G21" s="78">
        <v>141858.1388060113</v>
      </c>
      <c r="H21" s="65">
        <v>0.4558511717789681</v>
      </c>
      <c r="I21" s="78">
        <v>226841.7462026084</v>
      </c>
      <c r="J21" s="44">
        <v>6.077296472435232</v>
      </c>
    </row>
    <row r="22" spans="2:10" ht="14.25">
      <c r="B22" s="41" t="s">
        <v>150</v>
      </c>
      <c r="C22" s="77">
        <v>0.20053507898673</v>
      </c>
      <c r="D22" s="77">
        <v>0.6678546716208104</v>
      </c>
      <c r="E22" s="78">
        <v>19417.160402396214</v>
      </c>
      <c r="F22" s="78">
        <v>12967.841284350925</v>
      </c>
      <c r="G22" s="78">
        <v>64666.19880110376</v>
      </c>
      <c r="H22" s="65">
        <v>0.28415464554522396</v>
      </c>
      <c r="I22" s="78">
        <v>84983.60739659709</v>
      </c>
      <c r="J22" s="44">
        <v>4.376726855802742</v>
      </c>
    </row>
    <row r="23" spans="2:10" ht="14.25">
      <c r="B23" s="41" t="s">
        <v>151</v>
      </c>
      <c r="C23" s="77">
        <v>0.301959035829047</v>
      </c>
      <c r="D23" s="77">
        <v>0.8603323567803896</v>
      </c>
      <c r="E23" s="78">
        <v>6449.319118045289</v>
      </c>
      <c r="F23" s="78">
        <v>5548.557916456726</v>
      </c>
      <c r="G23" s="78">
        <v>18375.200799084625</v>
      </c>
      <c r="H23" s="65">
        <v>0.09559328333041009</v>
      </c>
      <c r="I23" s="78">
        <v>20317.40859549333</v>
      </c>
      <c r="J23" s="44">
        <v>3.150318386113803</v>
      </c>
    </row>
    <row r="24" spans="2:10" ht="14.25">
      <c r="B24" s="41" t="s">
        <v>152</v>
      </c>
      <c r="C24" s="77">
        <v>0.46378209543496907</v>
      </c>
      <c r="D24" s="78">
        <v>1</v>
      </c>
      <c r="E24" s="78">
        <v>900.7612015885621</v>
      </c>
      <c r="F24" s="78">
        <v>900.7612015885621</v>
      </c>
      <c r="G24" s="78">
        <v>1942.2077964087032</v>
      </c>
      <c r="H24" s="41" t="s">
        <v>118</v>
      </c>
      <c r="I24" s="78">
        <v>1942.2077964087032</v>
      </c>
      <c r="J24" s="44">
        <v>2.156185005508085</v>
      </c>
    </row>
    <row r="25" ht="14.25">
      <c r="B25" s="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8"/>
  <sheetViews>
    <sheetView zoomScalePageLayoutView="0" workbookViewId="0" topLeftCell="A1">
      <selection activeCell="B5" sqref="B5:E7"/>
    </sheetView>
  </sheetViews>
  <sheetFormatPr defaultColWidth="9.140625" defaultRowHeight="15"/>
  <cols>
    <col min="2" max="2" width="22.7109375" style="0" customWidth="1"/>
    <col min="3" max="5" width="9.421875" style="0" bestFit="1" customWidth="1"/>
  </cols>
  <sheetData>
    <row r="1" ht="14.25">
      <c r="B1" s="3" t="s">
        <v>97</v>
      </c>
    </row>
    <row r="2" ht="15" thickBot="1"/>
    <row r="3" spans="2:5" ht="15" thickBot="1">
      <c r="B3" s="118" t="s">
        <v>93</v>
      </c>
      <c r="C3" s="120" t="s">
        <v>45</v>
      </c>
      <c r="D3" s="121"/>
      <c r="E3" s="122"/>
    </row>
    <row r="4" spans="2:5" ht="15" thickBot="1">
      <c r="B4" s="119"/>
      <c r="C4" s="18" t="s">
        <v>46</v>
      </c>
      <c r="D4" s="18" t="s">
        <v>41</v>
      </c>
      <c r="E4" s="18" t="s">
        <v>42</v>
      </c>
    </row>
    <row r="5" spans="2:5" ht="15" thickBot="1">
      <c r="B5" s="17" t="s">
        <v>94</v>
      </c>
      <c r="C5" s="60">
        <f>'[3]CM '!$L$13</f>
        <v>28.91365625509024</v>
      </c>
      <c r="D5" s="60">
        <f>'[3]CM '!$L$28</f>
        <v>34.910312867694635</v>
      </c>
      <c r="E5" s="60">
        <f>'[3]CM '!$L$43</f>
        <v>23.208670323256353</v>
      </c>
    </row>
    <row r="6" spans="2:5" ht="15" thickBot="1">
      <c r="B6" s="17" t="s">
        <v>95</v>
      </c>
      <c r="C6" s="60">
        <f>C7-C5</f>
        <v>11.83528310089099</v>
      </c>
      <c r="D6" s="60">
        <f>D7-D5</f>
        <v>12.225939396187215</v>
      </c>
      <c r="E6" s="60">
        <f>E7-E5</f>
        <v>10.93033239364161</v>
      </c>
    </row>
    <row r="7" spans="2:5" ht="23.25" thickBot="1">
      <c r="B7" s="17" t="s">
        <v>96</v>
      </c>
      <c r="C7" s="60">
        <f>'[3]CM '!$L$14</f>
        <v>40.74893935598123</v>
      </c>
      <c r="D7" s="60">
        <f>'[3]CM '!$L$29</f>
        <v>47.13625226388185</v>
      </c>
      <c r="E7" s="60">
        <f>'[3]CM '!$L$44</f>
        <v>34.13900271689796</v>
      </c>
    </row>
    <row r="8" ht="14.25">
      <c r="B8" s="2" t="s">
        <v>110</v>
      </c>
    </row>
  </sheetData>
  <sheetProtection/>
  <mergeCells count="2"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1">
      <selection activeCell="B6" sqref="B6:E22"/>
    </sheetView>
  </sheetViews>
  <sheetFormatPr defaultColWidth="9.140625" defaultRowHeight="15"/>
  <cols>
    <col min="2" max="2" width="19.140625" style="0" customWidth="1"/>
  </cols>
  <sheetData>
    <row r="1" ht="14.25">
      <c r="B1" s="3" t="s">
        <v>159</v>
      </c>
    </row>
    <row r="2" ht="15" thickBot="1"/>
    <row r="3" spans="2:5" ht="21.75" customHeight="1" thickBot="1">
      <c r="B3" s="123" t="s">
        <v>98</v>
      </c>
      <c r="C3" s="125" t="s">
        <v>45</v>
      </c>
      <c r="D3" s="126"/>
      <c r="E3" s="127"/>
    </row>
    <row r="4" spans="2:5" ht="15" thickBot="1">
      <c r="B4" s="124"/>
      <c r="C4" s="29" t="s">
        <v>46</v>
      </c>
      <c r="D4" s="29" t="s">
        <v>41</v>
      </c>
      <c r="E4" s="29" t="s">
        <v>42</v>
      </c>
    </row>
    <row r="5" spans="2:5" ht="23.25" thickBot="1">
      <c r="B5" s="24" t="s">
        <v>99</v>
      </c>
      <c r="C5" s="21"/>
      <c r="D5" s="21"/>
      <c r="E5" s="21"/>
    </row>
    <row r="6" spans="2:5" ht="15" thickBot="1">
      <c r="B6" s="33">
        <v>1978</v>
      </c>
      <c r="C6" s="1">
        <v>144</v>
      </c>
      <c r="D6" s="1">
        <v>154</v>
      </c>
      <c r="E6" s="1">
        <v>134</v>
      </c>
    </row>
    <row r="7" spans="2:5" ht="15" thickBot="1">
      <c r="B7" s="33">
        <v>1991</v>
      </c>
      <c r="C7" s="1">
        <v>118</v>
      </c>
      <c r="D7" s="1">
        <v>126</v>
      </c>
      <c r="E7" s="1">
        <v>114</v>
      </c>
    </row>
    <row r="8" spans="2:5" ht="15" thickBot="1">
      <c r="B8" s="33">
        <v>2002</v>
      </c>
      <c r="C8" s="1">
        <v>139</v>
      </c>
      <c r="D8" s="1">
        <v>145</v>
      </c>
      <c r="E8" s="1">
        <v>133</v>
      </c>
    </row>
    <row r="9" spans="2:5" ht="15" thickBot="1">
      <c r="B9" s="33">
        <v>2012</v>
      </c>
      <c r="C9" s="1">
        <v>49</v>
      </c>
      <c r="D9" s="1">
        <v>53</v>
      </c>
      <c r="E9" s="1">
        <v>44</v>
      </c>
    </row>
    <row r="10" spans="2:5" ht="15" thickBot="1">
      <c r="B10" s="33">
        <v>2022</v>
      </c>
      <c r="C10" s="79">
        <f>'[4]Figure 12 13 14'!C9</f>
        <v>28.9</v>
      </c>
      <c r="D10" s="79">
        <f>'[4]Figure 12 13 14'!D9</f>
        <v>34.9</v>
      </c>
      <c r="E10" s="79">
        <f>'[4]Figure 12 13 14'!E9</f>
        <v>23.2</v>
      </c>
    </row>
    <row r="11" spans="2:5" ht="23.25" thickBot="1">
      <c r="B11" s="24" t="s">
        <v>100</v>
      </c>
      <c r="C11" s="1"/>
      <c r="D11" s="1"/>
      <c r="E11" s="1"/>
    </row>
    <row r="12" spans="2:5" ht="15" thickBot="1">
      <c r="B12" s="33">
        <v>1978</v>
      </c>
      <c r="C12" s="1">
        <v>89</v>
      </c>
      <c r="D12" s="1">
        <v>90</v>
      </c>
      <c r="E12" s="1">
        <v>89</v>
      </c>
    </row>
    <row r="13" spans="2:5" ht="15" thickBot="1">
      <c r="B13" s="33">
        <v>1991</v>
      </c>
      <c r="C13" s="1">
        <v>73</v>
      </c>
      <c r="D13" s="1">
        <v>83</v>
      </c>
      <c r="E13" s="1">
        <v>67</v>
      </c>
    </row>
    <row r="14" spans="2:5" ht="15" thickBot="1">
      <c r="B14" s="33">
        <v>2002</v>
      </c>
      <c r="C14" s="1">
        <v>102</v>
      </c>
      <c r="D14" s="1">
        <v>111</v>
      </c>
      <c r="E14" s="1">
        <v>93</v>
      </c>
    </row>
    <row r="15" spans="2:5" ht="15" thickBot="1">
      <c r="B15" s="33">
        <v>2012</v>
      </c>
      <c r="C15" s="1">
        <v>25</v>
      </c>
      <c r="D15" s="1">
        <v>26.3</v>
      </c>
      <c r="E15" s="1">
        <v>24</v>
      </c>
    </row>
    <row r="16" spans="2:5" ht="15" thickBot="1">
      <c r="B16" s="33">
        <v>2022</v>
      </c>
      <c r="C16" s="79">
        <f>'[4]Figure 12 13 14'!C15</f>
        <v>11.8</v>
      </c>
      <c r="D16" s="79">
        <f>'[4]Figure 12 13 14'!D15</f>
        <v>12.2</v>
      </c>
      <c r="E16" s="79">
        <f>'[4]Figure 12 13 14'!E15</f>
        <v>10.9</v>
      </c>
    </row>
    <row r="17" spans="2:7" ht="23.25" thickBot="1">
      <c r="B17" s="24" t="s">
        <v>101</v>
      </c>
      <c r="C17" s="1"/>
      <c r="D17" s="1"/>
      <c r="E17" s="1"/>
      <c r="G17" s="3"/>
    </row>
    <row r="18" spans="2:5" ht="15" thickBot="1">
      <c r="B18" s="33">
        <v>1978</v>
      </c>
      <c r="C18" s="1">
        <v>221</v>
      </c>
      <c r="D18" s="1">
        <v>231</v>
      </c>
      <c r="E18" s="1">
        <v>210</v>
      </c>
    </row>
    <row r="19" spans="2:5" ht="15" thickBot="1">
      <c r="B19" s="33">
        <v>1991</v>
      </c>
      <c r="C19" s="1">
        <v>182</v>
      </c>
      <c r="D19" s="1">
        <v>199</v>
      </c>
      <c r="E19" s="1">
        <v>173</v>
      </c>
    </row>
    <row r="20" spans="2:5" ht="15" thickBot="1">
      <c r="B20" s="33">
        <v>2002</v>
      </c>
      <c r="C20" s="1">
        <v>227</v>
      </c>
      <c r="D20" s="1">
        <v>240</v>
      </c>
      <c r="E20" s="1">
        <v>214</v>
      </c>
    </row>
    <row r="21" spans="2:5" ht="15" thickBot="1">
      <c r="B21" s="33">
        <v>2012</v>
      </c>
      <c r="C21" s="1">
        <v>72</v>
      </c>
      <c r="D21" s="1">
        <v>78</v>
      </c>
      <c r="E21" s="1">
        <v>66</v>
      </c>
    </row>
    <row r="22" spans="2:5" ht="15" thickBot="1">
      <c r="B22" s="33">
        <v>2022</v>
      </c>
      <c r="C22" s="79">
        <f>'[4]Figure 12 13 14'!C21</f>
        <v>40.7</v>
      </c>
      <c r="D22" s="79">
        <f>'[4]Figure 12 13 14'!D21</f>
        <v>47.1</v>
      </c>
      <c r="E22" s="79">
        <f>'[4]Figure 12 13 14'!E21</f>
        <v>34.1</v>
      </c>
    </row>
    <row r="23" ht="14.25">
      <c r="B23" s="2" t="s">
        <v>157</v>
      </c>
    </row>
  </sheetData>
  <sheetProtection/>
  <mergeCells count="2"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8"/>
  <sheetViews>
    <sheetView zoomScalePageLayoutView="0" workbookViewId="0" topLeftCell="A1">
      <selection activeCell="B5" sqref="B5:E7"/>
    </sheetView>
  </sheetViews>
  <sheetFormatPr defaultColWidth="9.140625" defaultRowHeight="15"/>
  <cols>
    <col min="2" max="2" width="23.421875" style="0" customWidth="1"/>
    <col min="3" max="5" width="10.00390625" style="0" bestFit="1" customWidth="1"/>
  </cols>
  <sheetData>
    <row r="1" ht="15">
      <c r="B1" s="3" t="s">
        <v>106</v>
      </c>
    </row>
    <row r="2" ht="15" thickBot="1"/>
    <row r="3" spans="2:5" ht="15" thickBot="1">
      <c r="B3" s="118" t="s">
        <v>102</v>
      </c>
      <c r="C3" s="120" t="s">
        <v>45</v>
      </c>
      <c r="D3" s="121"/>
      <c r="E3" s="122"/>
    </row>
    <row r="4" spans="2:5" ht="15" thickBot="1">
      <c r="B4" s="119"/>
      <c r="C4" s="18" t="s">
        <v>46</v>
      </c>
      <c r="D4" s="18" t="s">
        <v>41</v>
      </c>
      <c r="E4" s="18" t="s">
        <v>42</v>
      </c>
    </row>
    <row r="5" spans="2:5" ht="15" thickBot="1">
      <c r="B5" s="17" t="s">
        <v>103</v>
      </c>
      <c r="C5" s="72">
        <f>'[4]Both Sex Abridged LT'!$S$5</f>
        <v>69.56739820996486</v>
      </c>
      <c r="D5" s="72">
        <f>'[4]Male abridged LT'!$S$5</f>
        <v>67.67806624831394</v>
      </c>
      <c r="E5" s="72">
        <f>'[4]Female Abridged LT'!$S$6</f>
        <v>71.23534879206746</v>
      </c>
    </row>
    <row r="6" spans="2:5" ht="15" thickBot="1">
      <c r="B6" s="17" t="s">
        <v>104</v>
      </c>
      <c r="C6" s="72">
        <f>'[4]Both Sex Abridged LT'!$S$10</f>
        <v>53.08432050591485</v>
      </c>
      <c r="D6" s="72">
        <f>'[4]Male abridged LT'!$S$10</f>
        <v>51.6730661253195</v>
      </c>
      <c r="E6" s="72">
        <f>'[4]Female Abridged LT'!$S$11</f>
        <v>54.26221818034071</v>
      </c>
    </row>
    <row r="7" spans="2:5" ht="30.75" thickBot="1">
      <c r="B7" s="17" t="s">
        <v>105</v>
      </c>
      <c r="C7" s="72">
        <f>(C6+20)-C5</f>
        <v>3.516922295949996</v>
      </c>
      <c r="D7" s="72">
        <f>(D6+20)-D5</f>
        <v>3.9949998770055686</v>
      </c>
      <c r="E7" s="72">
        <f>(E6+20)-E5</f>
        <v>3.026869388273255</v>
      </c>
    </row>
    <row r="8" ht="14.25">
      <c r="B8" s="2" t="s">
        <v>110</v>
      </c>
    </row>
  </sheetData>
  <sheetProtection/>
  <mergeCells count="2"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8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2.421875" style="0" customWidth="1"/>
    <col min="3" max="5" width="10.00390625" style="0" bestFit="1" customWidth="1"/>
  </cols>
  <sheetData>
    <row r="1" ht="15">
      <c r="B1" s="3" t="s">
        <v>109</v>
      </c>
    </row>
    <row r="2" ht="15" thickBot="1"/>
    <row r="3" spans="2:5" ht="15" thickBot="1">
      <c r="B3" s="118" t="s">
        <v>102</v>
      </c>
      <c r="C3" s="120" t="s">
        <v>45</v>
      </c>
      <c r="D3" s="121"/>
      <c r="E3" s="122"/>
    </row>
    <row r="4" spans="2:5" ht="15" thickBot="1">
      <c r="B4" s="119"/>
      <c r="C4" s="18" t="s">
        <v>46</v>
      </c>
      <c r="D4" s="18" t="s">
        <v>41</v>
      </c>
      <c r="E4" s="18" t="s">
        <v>42</v>
      </c>
    </row>
    <row r="5" spans="2:5" ht="15" thickBot="1">
      <c r="B5" s="17" t="s">
        <v>103</v>
      </c>
      <c r="C5" s="72">
        <f>'Table 16'!C5</f>
        <v>69.56739820996486</v>
      </c>
      <c r="D5" s="72">
        <f>'Table 16'!D5</f>
        <v>67.67806624831394</v>
      </c>
      <c r="E5" s="72">
        <f>'Table 16'!E5</f>
        <v>71.23534879206746</v>
      </c>
    </row>
    <row r="6" spans="2:5" ht="15" thickBot="1">
      <c r="B6" s="17" t="s">
        <v>107</v>
      </c>
      <c r="C6" s="72">
        <f>'[4]Both Sex Abridged LT'!$S$18</f>
        <v>17.57220296108927</v>
      </c>
      <c r="D6" s="72">
        <f>'[4]Male abridged LT'!$S$18</f>
        <v>16.561803743402496</v>
      </c>
      <c r="E6" s="72">
        <f>'[4]Female Abridged LT'!$S$19</f>
        <v>18.35093402018195</v>
      </c>
    </row>
    <row r="7" spans="2:5" ht="30.75" thickBot="1">
      <c r="B7" s="17" t="s">
        <v>108</v>
      </c>
      <c r="C7" s="72">
        <f>(C6+60)-C5</f>
        <v>8.00480475112441</v>
      </c>
      <c r="D7" s="72">
        <f>(D6+60)-D5</f>
        <v>8.883737495088553</v>
      </c>
      <c r="E7" s="72">
        <f>(E6+60)-E5</f>
        <v>7.115585228114497</v>
      </c>
    </row>
    <row r="8" ht="14.25">
      <c r="B8" s="2" t="s">
        <v>110</v>
      </c>
    </row>
  </sheetData>
  <sheetProtection/>
  <mergeCells count="2">
    <mergeCell ref="B3:B4"/>
    <mergeCell ref="C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D4" sqref="D4:J4"/>
    </sheetView>
  </sheetViews>
  <sheetFormatPr defaultColWidth="9.140625" defaultRowHeight="15"/>
  <cols>
    <col min="3" max="3" width="18.7109375" style="0" customWidth="1"/>
  </cols>
  <sheetData>
    <row r="1" ht="14.25">
      <c r="B1" s="3" t="s">
        <v>186</v>
      </c>
    </row>
    <row r="3" spans="2:10" ht="14.25">
      <c r="B3" s="84"/>
      <c r="C3" s="84" t="s">
        <v>160</v>
      </c>
      <c r="D3" s="85">
        <v>2016</v>
      </c>
      <c r="E3" s="85">
        <v>2017</v>
      </c>
      <c r="F3" s="85">
        <v>2018</v>
      </c>
      <c r="G3" s="91">
        <v>2019</v>
      </c>
      <c r="H3" s="91">
        <v>2020</v>
      </c>
      <c r="I3" s="91">
        <v>2021</v>
      </c>
      <c r="J3" s="91">
        <v>2022</v>
      </c>
    </row>
    <row r="4" spans="2:10" ht="14.25">
      <c r="B4" s="87">
        <v>1</v>
      </c>
      <c r="C4" s="86" t="s">
        <v>0</v>
      </c>
      <c r="D4" s="87">
        <v>8</v>
      </c>
      <c r="E4" s="87">
        <v>8</v>
      </c>
      <c r="F4" s="87">
        <v>8</v>
      </c>
      <c r="G4" s="88">
        <v>8</v>
      </c>
      <c r="H4" s="88">
        <v>8</v>
      </c>
      <c r="I4" s="88">
        <v>8</v>
      </c>
      <c r="J4" s="88">
        <v>8</v>
      </c>
    </row>
    <row r="5" spans="2:10" ht="14.25">
      <c r="B5" s="87">
        <v>2</v>
      </c>
      <c r="C5" s="86" t="s">
        <v>161</v>
      </c>
      <c r="D5" s="87">
        <v>4</v>
      </c>
      <c r="E5" s="87">
        <v>4</v>
      </c>
      <c r="F5" s="87">
        <v>4</v>
      </c>
      <c r="G5" s="88">
        <v>4</v>
      </c>
      <c r="H5" s="88">
        <v>4</v>
      </c>
      <c r="I5" s="88">
        <v>8</v>
      </c>
      <c r="J5" s="88">
        <v>8</v>
      </c>
    </row>
    <row r="6" spans="2:10" ht="14.25">
      <c r="B6" s="87">
        <v>3</v>
      </c>
      <c r="C6" s="86" t="s">
        <v>162</v>
      </c>
      <c r="D6" s="87">
        <v>36</v>
      </c>
      <c r="E6" s="87">
        <v>36</v>
      </c>
      <c r="F6" s="87">
        <v>36</v>
      </c>
      <c r="G6" s="88">
        <v>36</v>
      </c>
      <c r="H6" s="88">
        <v>37</v>
      </c>
      <c r="I6" s="88">
        <v>39</v>
      </c>
      <c r="J6" s="88">
        <v>40</v>
      </c>
    </row>
    <row r="7" spans="2:10" ht="14.25">
      <c r="B7" s="87">
        <v>4</v>
      </c>
      <c r="C7" s="86" t="s">
        <v>163</v>
      </c>
      <c r="D7" s="87">
        <v>499</v>
      </c>
      <c r="E7" s="87">
        <v>503</v>
      </c>
      <c r="F7" s="87">
        <v>504</v>
      </c>
      <c r="G7" s="88">
        <v>509</v>
      </c>
      <c r="H7" s="88">
        <v>510</v>
      </c>
      <c r="I7" s="88">
        <v>510</v>
      </c>
      <c r="J7" s="88">
        <v>510</v>
      </c>
    </row>
    <row r="8" spans="2:10" ht="14.25">
      <c r="B8" s="87">
        <v>5</v>
      </c>
      <c r="C8" s="86" t="s">
        <v>164</v>
      </c>
      <c r="D8" s="87">
        <v>14</v>
      </c>
      <c r="E8" s="87">
        <v>14</v>
      </c>
      <c r="F8" s="87">
        <v>13</v>
      </c>
      <c r="G8" s="88">
        <v>13</v>
      </c>
      <c r="H8" s="88">
        <v>13</v>
      </c>
      <c r="I8" s="88">
        <v>13</v>
      </c>
      <c r="J8" s="88">
        <v>13</v>
      </c>
    </row>
    <row r="9" spans="2:10" ht="14.25">
      <c r="B9" s="87">
        <v>6</v>
      </c>
      <c r="C9" s="86" t="s">
        <v>165</v>
      </c>
      <c r="D9" s="87">
        <v>471</v>
      </c>
      <c r="E9" s="87">
        <v>505</v>
      </c>
      <c r="F9" s="87">
        <v>703</v>
      </c>
      <c r="G9" s="88">
        <v>885</v>
      </c>
      <c r="H9" s="88">
        <v>1094</v>
      </c>
      <c r="I9" s="89">
        <v>1179</v>
      </c>
      <c r="J9" s="89">
        <v>1222</v>
      </c>
    </row>
    <row r="10" spans="2:10" ht="14.25">
      <c r="B10" s="87">
        <v>7</v>
      </c>
      <c r="C10" s="86" t="s">
        <v>166</v>
      </c>
      <c r="D10" s="87">
        <v>125</v>
      </c>
      <c r="E10" s="87">
        <v>130</v>
      </c>
      <c r="F10" s="87">
        <v>130</v>
      </c>
      <c r="G10" s="88">
        <v>123</v>
      </c>
      <c r="H10" s="88">
        <v>122</v>
      </c>
      <c r="I10" s="88">
        <v>122</v>
      </c>
      <c r="J10" s="88">
        <v>115</v>
      </c>
    </row>
    <row r="11" spans="2:10" ht="20.25">
      <c r="B11" s="87">
        <v>8</v>
      </c>
      <c r="C11" s="86" t="s">
        <v>167</v>
      </c>
      <c r="D11" s="87">
        <v>123</v>
      </c>
      <c r="E11" s="87">
        <v>128</v>
      </c>
      <c r="F11" s="87">
        <v>128</v>
      </c>
      <c r="G11" s="88">
        <v>149</v>
      </c>
      <c r="H11" s="88">
        <v>158</v>
      </c>
      <c r="I11" s="88">
        <v>180</v>
      </c>
      <c r="J11" s="88">
        <v>164</v>
      </c>
    </row>
    <row r="12" spans="2:10" ht="14.25">
      <c r="B12" s="90">
        <v>9</v>
      </c>
      <c r="C12" s="88" t="s">
        <v>168</v>
      </c>
      <c r="D12" s="88">
        <v>5</v>
      </c>
      <c r="E12" s="88">
        <v>5</v>
      </c>
      <c r="F12" s="88">
        <v>8</v>
      </c>
      <c r="G12" s="88">
        <v>8</v>
      </c>
      <c r="H12" s="88">
        <v>8</v>
      </c>
      <c r="I12" s="88">
        <v>8</v>
      </c>
      <c r="J12" s="88">
        <v>8</v>
      </c>
    </row>
    <row r="13" spans="2:10" ht="14.25">
      <c r="B13" s="88"/>
      <c r="C13" s="91" t="s">
        <v>1</v>
      </c>
      <c r="D13" s="92">
        <v>1285</v>
      </c>
      <c r="E13" s="92">
        <v>1333</v>
      </c>
      <c r="F13" s="92">
        <v>1534</v>
      </c>
      <c r="G13" s="92">
        <v>1735</v>
      </c>
      <c r="H13" s="92">
        <v>1954</v>
      </c>
      <c r="I13" s="92">
        <v>2067</v>
      </c>
      <c r="J13" s="92">
        <v>2088</v>
      </c>
    </row>
    <row r="14" ht="14.25">
      <c r="B14" s="2" t="s">
        <v>169</v>
      </c>
    </row>
    <row r="17" ht="14.25">
      <c r="C17" s="8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8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18.57421875" style="0" customWidth="1"/>
  </cols>
  <sheetData>
    <row r="1" ht="14.25">
      <c r="B1" s="3" t="s">
        <v>9</v>
      </c>
    </row>
    <row r="2" ht="15" thickBot="1"/>
    <row r="3" spans="2:7" ht="21" thickBot="1">
      <c r="B3" s="4" t="s">
        <v>2</v>
      </c>
      <c r="C3" s="5" t="s">
        <v>111</v>
      </c>
      <c r="D3" s="5" t="s">
        <v>170</v>
      </c>
      <c r="E3" s="5" t="s">
        <v>171</v>
      </c>
      <c r="F3" s="5" t="s">
        <v>112</v>
      </c>
      <c r="G3" s="5" t="s">
        <v>3</v>
      </c>
    </row>
    <row r="4" spans="2:7" ht="15" thickBot="1">
      <c r="B4" s="6" t="s">
        <v>4</v>
      </c>
      <c r="C4" s="7" t="s">
        <v>172</v>
      </c>
      <c r="D4" s="7" t="s">
        <v>173</v>
      </c>
      <c r="E4" s="7" t="s">
        <v>174</v>
      </c>
      <c r="F4" s="7" t="s">
        <v>175</v>
      </c>
      <c r="G4" s="7" t="s">
        <v>5</v>
      </c>
    </row>
    <row r="5" spans="2:7" ht="15" thickBot="1">
      <c r="B5" s="6" t="s">
        <v>6</v>
      </c>
      <c r="C5" s="8" t="s">
        <v>176</v>
      </c>
      <c r="D5" s="7" t="s">
        <v>177</v>
      </c>
      <c r="E5" s="7" t="s">
        <v>178</v>
      </c>
      <c r="F5" s="7" t="s">
        <v>179</v>
      </c>
      <c r="G5" s="7" t="s">
        <v>7</v>
      </c>
    </row>
    <row r="6" spans="2:7" ht="15" thickBot="1">
      <c r="B6" s="6" t="s">
        <v>8</v>
      </c>
      <c r="C6" s="7" t="s">
        <v>180</v>
      </c>
      <c r="D6" s="7" t="s">
        <v>181</v>
      </c>
      <c r="E6" s="7" t="s">
        <v>182</v>
      </c>
      <c r="F6" s="7" t="s">
        <v>183</v>
      </c>
      <c r="G6" s="7"/>
    </row>
    <row r="7" ht="14.25">
      <c r="B7" s="93" t="s">
        <v>184</v>
      </c>
    </row>
    <row r="8" ht="14.25">
      <c r="B8" s="94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25.7109375" style="0" customWidth="1"/>
    <col min="3" max="3" width="41.140625" style="0" customWidth="1"/>
  </cols>
  <sheetData>
    <row r="1" ht="14.25">
      <c r="B1" s="3" t="s">
        <v>33</v>
      </c>
    </row>
    <row r="2" ht="15" thickBot="1"/>
    <row r="3" spans="2:3" ht="15" thickBot="1">
      <c r="B3" s="10" t="s">
        <v>10</v>
      </c>
      <c r="C3" s="5" t="s">
        <v>11</v>
      </c>
    </row>
    <row r="4" spans="2:3" ht="20.25">
      <c r="B4" s="97" t="s">
        <v>12</v>
      </c>
      <c r="C4" s="81" t="s">
        <v>158</v>
      </c>
    </row>
    <row r="5" spans="2:3" ht="14.25">
      <c r="B5" s="97" t="s">
        <v>13</v>
      </c>
      <c r="C5" s="82" t="s">
        <v>14</v>
      </c>
    </row>
    <row r="6" spans="2:3" ht="14.25">
      <c r="B6" s="96"/>
      <c r="C6" s="99" t="s">
        <v>15</v>
      </c>
    </row>
    <row r="7" spans="2:3" ht="14.25">
      <c r="B7" s="96"/>
      <c r="C7" s="99" t="s">
        <v>16</v>
      </c>
    </row>
    <row r="8" spans="2:3" ht="18" customHeight="1" thickBot="1">
      <c r="B8" s="98"/>
      <c r="C8" s="100" t="s">
        <v>189</v>
      </c>
    </row>
    <row r="9" spans="2:3" ht="14.25">
      <c r="B9" s="101" t="s">
        <v>17</v>
      </c>
      <c r="C9" s="12" t="s">
        <v>18</v>
      </c>
    </row>
    <row r="10" spans="2:3" ht="14.25">
      <c r="B10" s="102"/>
      <c r="C10" s="14" t="s">
        <v>19</v>
      </c>
    </row>
    <row r="11" spans="2:3" ht="14.25">
      <c r="B11" s="102"/>
      <c r="C11" s="14" t="s">
        <v>20</v>
      </c>
    </row>
    <row r="12" spans="2:3" ht="20.25">
      <c r="B12" s="102"/>
      <c r="C12" s="14" t="s">
        <v>21</v>
      </c>
    </row>
    <row r="13" spans="2:3" ht="21" thickBot="1">
      <c r="B13" s="103"/>
      <c r="C13" s="16" t="s">
        <v>22</v>
      </c>
    </row>
    <row r="14" spans="2:3" ht="20.25">
      <c r="B14" s="11" t="s">
        <v>23</v>
      </c>
      <c r="C14" s="12" t="s">
        <v>25</v>
      </c>
    </row>
    <row r="15" spans="2:3" ht="14.25">
      <c r="B15" s="11" t="s">
        <v>24</v>
      </c>
      <c r="C15" s="14" t="s">
        <v>26</v>
      </c>
    </row>
    <row r="16" spans="2:3" ht="14.25">
      <c r="B16" s="13"/>
      <c r="C16" s="14" t="s">
        <v>27</v>
      </c>
    </row>
    <row r="17" spans="2:3" ht="21" thickBot="1">
      <c r="B17" s="15"/>
      <c r="C17" s="16" t="s">
        <v>28</v>
      </c>
    </row>
    <row r="18" spans="2:3" ht="14.25">
      <c r="B18" s="101" t="s">
        <v>29</v>
      </c>
      <c r="C18" s="12" t="s">
        <v>30</v>
      </c>
    </row>
    <row r="19" spans="2:3" ht="14.25">
      <c r="B19" s="102"/>
      <c r="C19" s="14" t="s">
        <v>31</v>
      </c>
    </row>
    <row r="20" spans="2:3" ht="15" thickBot="1">
      <c r="B20" s="103"/>
      <c r="C20" s="16" t="s">
        <v>32</v>
      </c>
    </row>
    <row r="21" ht="14.25">
      <c r="B21" s="9"/>
    </row>
  </sheetData>
  <sheetProtection/>
  <mergeCells count="2">
    <mergeCell ref="B9:B13"/>
    <mergeCell ref="B18:B2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2.28125" style="0" customWidth="1"/>
    <col min="3" max="3" width="26.28125" style="0" customWidth="1"/>
    <col min="5" max="5" width="10.8515625" style="0" bestFit="1" customWidth="1"/>
  </cols>
  <sheetData>
    <row r="1" ht="14.25">
      <c r="B1" s="3" t="s">
        <v>39</v>
      </c>
    </row>
    <row r="3" spans="2:3" ht="14.25">
      <c r="B3" s="34" t="s">
        <v>34</v>
      </c>
      <c r="C3" s="37" t="s">
        <v>35</v>
      </c>
    </row>
    <row r="4" spans="2:3" ht="20.25">
      <c r="B4" s="35" t="s">
        <v>36</v>
      </c>
      <c r="C4" s="38">
        <f>'[1]table4'!$B$3</f>
        <v>48537</v>
      </c>
    </row>
    <row r="5" spans="2:3" ht="14.25">
      <c r="B5" s="35" t="s">
        <v>37</v>
      </c>
      <c r="C5" s="38">
        <f>'[5]MId year 100'!$I$10</f>
        <v>13095261.730826618</v>
      </c>
    </row>
    <row r="6" spans="2:5" ht="14.25">
      <c r="B6" s="35" t="s">
        <v>38</v>
      </c>
      <c r="C6" s="73">
        <f>C4/C5*1000</f>
        <v>3.7064551284028577</v>
      </c>
      <c r="E6" s="42"/>
    </row>
    <row r="7" spans="2:5" ht="14.25">
      <c r="B7" s="2" t="s">
        <v>110</v>
      </c>
      <c r="E7" s="4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8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2.00390625" style="0" customWidth="1"/>
    <col min="3" max="3" width="18.140625" style="0" customWidth="1"/>
    <col min="4" max="4" width="10.00390625" style="0" bestFit="1" customWidth="1"/>
  </cols>
  <sheetData>
    <row r="1" ht="14.25">
      <c r="B1" s="3" t="s">
        <v>43</v>
      </c>
    </row>
    <row r="3" spans="2:4" ht="14.25">
      <c r="B3" s="104" t="s">
        <v>34</v>
      </c>
      <c r="C3" s="104" t="s">
        <v>40</v>
      </c>
      <c r="D3" s="104"/>
    </row>
    <row r="4" spans="2:4" ht="14.25">
      <c r="B4" s="104"/>
      <c r="C4" s="34" t="s">
        <v>41</v>
      </c>
      <c r="D4" s="34" t="s">
        <v>42</v>
      </c>
    </row>
    <row r="5" spans="2:4" ht="20.25">
      <c r="B5" s="35" t="s">
        <v>36</v>
      </c>
      <c r="C5" s="36">
        <f>'[1]table5'!$B$4</f>
        <v>28228</v>
      </c>
      <c r="D5" s="36">
        <f>'[1]table5'!$C$4</f>
        <v>20309</v>
      </c>
    </row>
    <row r="6" spans="2:4" ht="14.25">
      <c r="B6" s="35" t="s">
        <v>37</v>
      </c>
      <c r="C6" s="36">
        <f>'[5]MId year 100'!J10</f>
        <v>6355971.800537458</v>
      </c>
      <c r="D6" s="36">
        <f>'[5]MId year 100'!K10</f>
        <v>6739289.9302891595</v>
      </c>
    </row>
    <row r="7" spans="2:4" ht="14.25">
      <c r="B7" s="35" t="s">
        <v>38</v>
      </c>
      <c r="C7" s="58">
        <f>C5/C6*1000</f>
        <v>4.441177665013091</v>
      </c>
      <c r="D7" s="58">
        <f>D5/D6*1000</f>
        <v>3.0135222271300344</v>
      </c>
    </row>
    <row r="8" spans="2:4" ht="14.25">
      <c r="B8" s="2" t="s">
        <v>110</v>
      </c>
      <c r="C8" s="20"/>
      <c r="D8" s="20"/>
    </row>
  </sheetData>
  <sheetProtection/>
  <mergeCells count="2">
    <mergeCell ref="B3:B4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0.57421875" style="0" customWidth="1"/>
  </cols>
  <sheetData>
    <row r="1" ht="14.25">
      <c r="B1" s="3" t="s">
        <v>49</v>
      </c>
    </row>
    <row r="2" ht="15" thickBot="1"/>
    <row r="3" spans="2:5" ht="15" thickBot="1">
      <c r="B3" s="105" t="s">
        <v>44</v>
      </c>
      <c r="C3" s="107" t="s">
        <v>45</v>
      </c>
      <c r="D3" s="108"/>
      <c r="E3" s="109"/>
    </row>
    <row r="4" spans="2:5" ht="15" thickBot="1">
      <c r="B4" s="106"/>
      <c r="C4" s="21" t="s">
        <v>46</v>
      </c>
      <c r="D4" s="22" t="s">
        <v>41</v>
      </c>
      <c r="E4" s="23" t="s">
        <v>42</v>
      </c>
    </row>
    <row r="5" spans="2:7" ht="15" thickBot="1">
      <c r="B5" s="27" t="s">
        <v>47</v>
      </c>
      <c r="C5" s="25">
        <f>'[1]table6'!$B$2</f>
        <v>11628</v>
      </c>
      <c r="D5" s="25">
        <f>'[1]table6'!$C$2</f>
        <v>6528</v>
      </c>
      <c r="E5" s="26">
        <f>'[1]table6'!$D$2</f>
        <v>5100</v>
      </c>
      <c r="G5" s="80"/>
    </row>
    <row r="6" spans="2:7" ht="15" thickBot="1">
      <c r="B6" s="28" t="s">
        <v>48</v>
      </c>
      <c r="C6" s="25">
        <f>'[1]table6'!$B$3</f>
        <v>6865</v>
      </c>
      <c r="D6" s="25">
        <f>'[1]table6'!$C$3</f>
        <v>3757</v>
      </c>
      <c r="E6" s="26">
        <f>'[1]table6'!$D$3</f>
        <v>3108</v>
      </c>
      <c r="G6" s="80"/>
    </row>
    <row r="7" spans="1:5" ht="14.25">
      <c r="A7" s="39"/>
      <c r="B7" s="40" t="s">
        <v>110</v>
      </c>
      <c r="C7" s="19"/>
      <c r="D7" s="19"/>
      <c r="E7" s="19"/>
    </row>
  </sheetData>
  <sheetProtection/>
  <mergeCells count="2">
    <mergeCell ref="B3:B4"/>
    <mergeCell ref="C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27.7109375" style="0" customWidth="1"/>
    <col min="3" max="5" width="9.140625" style="0" bestFit="1" customWidth="1"/>
  </cols>
  <sheetData>
    <row r="1" ht="15">
      <c r="B1" s="3" t="s">
        <v>56</v>
      </c>
    </row>
    <row r="3" spans="2:5" ht="15">
      <c r="B3" s="110" t="s">
        <v>50</v>
      </c>
      <c r="C3" s="111" t="s">
        <v>45</v>
      </c>
      <c r="D3" s="111"/>
      <c r="E3" s="111"/>
    </row>
    <row r="4" spans="2:5" ht="22.5">
      <c r="B4" s="110"/>
      <c r="C4" s="48" t="s">
        <v>46</v>
      </c>
      <c r="D4" s="48" t="s">
        <v>41</v>
      </c>
      <c r="E4" s="49" t="s">
        <v>42</v>
      </c>
    </row>
    <row r="5" spans="2:5" ht="15">
      <c r="B5" s="48" t="s">
        <v>47</v>
      </c>
      <c r="C5" s="50"/>
      <c r="D5" s="50"/>
      <c r="E5" s="51"/>
    </row>
    <row r="6" spans="2:5" ht="15">
      <c r="B6" s="50" t="s">
        <v>51</v>
      </c>
      <c r="C6" s="52">
        <f>'[5]MId year 100'!I11</f>
        <v>336021.9741544731</v>
      </c>
      <c r="D6" s="52">
        <f>'[5]MId year 100'!J11</f>
        <v>168303.6099202778</v>
      </c>
      <c r="E6" s="52">
        <f>'[5]MId year 100'!K11</f>
        <v>167718.3642341953</v>
      </c>
    </row>
    <row r="7" spans="2:5" ht="15">
      <c r="B7" s="53" t="s">
        <v>52</v>
      </c>
      <c r="C7" s="52">
        <f>'[1]table9'!B4</f>
        <v>11628</v>
      </c>
      <c r="D7" s="52">
        <f>'[1]table9'!C4</f>
        <v>6528</v>
      </c>
      <c r="E7" s="52">
        <f>'[1]table9'!D4</f>
        <v>5100</v>
      </c>
    </row>
    <row r="8" spans="2:5" ht="15">
      <c r="B8" s="53" t="s">
        <v>53</v>
      </c>
      <c r="C8" s="76">
        <f>C7/C6*1000</f>
        <v>34.604879723295944</v>
      </c>
      <c r="D8" s="76">
        <f>D7/D6*1000</f>
        <v>38.78704683216355</v>
      </c>
      <c r="E8" s="76">
        <f>E7/E6*1000</f>
        <v>30.40811913046422</v>
      </c>
    </row>
    <row r="9" spans="2:5" ht="14.25" hidden="1">
      <c r="B9" s="53"/>
      <c r="C9" s="55">
        <f>C7/C6</f>
        <v>0.03460487972329594</v>
      </c>
      <c r="D9" s="55">
        <f>D7/D14</f>
        <v>0.035003244020011044</v>
      </c>
      <c r="E9" s="55">
        <f>E7/E14</f>
        <v>0.028643317682474783</v>
      </c>
    </row>
    <row r="10" spans="2:5" ht="15">
      <c r="B10" s="53" t="s">
        <v>54</v>
      </c>
      <c r="C10" s="57">
        <f>C9/(1+(0.67*C9))*1000</f>
        <v>33.82073682813507</v>
      </c>
      <c r="D10" s="57">
        <f>D9/(1+(0.67*D9))*1000</f>
        <v>34.201152654288165</v>
      </c>
      <c r="E10" s="57">
        <f>E9/(1+(0.67*E9))*1000</f>
        <v>28.103973681455237</v>
      </c>
    </row>
    <row r="11" spans="2:5" ht="15">
      <c r="B11" s="45"/>
      <c r="C11" s="45"/>
      <c r="D11" s="45"/>
      <c r="E11" s="45"/>
    </row>
    <row r="12" spans="1:6" ht="15">
      <c r="A12" s="43"/>
      <c r="B12" s="45"/>
      <c r="C12" s="46"/>
      <c r="D12" s="47"/>
      <c r="E12" s="45"/>
      <c r="F12" s="42"/>
    </row>
    <row r="13" spans="2:5" ht="15">
      <c r="B13" s="71" t="s">
        <v>48</v>
      </c>
      <c r="C13" s="50"/>
      <c r="D13" s="50"/>
      <c r="E13" s="74"/>
    </row>
    <row r="14" spans="2:5" ht="22.5">
      <c r="B14" s="50" t="s">
        <v>55</v>
      </c>
      <c r="C14" s="52">
        <f>D14+E14</f>
        <v>364549</v>
      </c>
      <c r="D14" s="52">
        <f>SUM('[2]CB12_by UR'!$B$6:$B$15)</f>
        <v>186497</v>
      </c>
      <c r="E14" s="75">
        <f>SUM('[2]CB12_by UR'!$C$6:$C$15)</f>
        <v>178052</v>
      </c>
    </row>
    <row r="15" spans="2:5" ht="15">
      <c r="B15" s="53" t="s">
        <v>52</v>
      </c>
      <c r="C15" s="52">
        <f>'Table 6'!C6</f>
        <v>6865</v>
      </c>
      <c r="D15" s="52">
        <f>'Table 6'!D6</f>
        <v>3757</v>
      </c>
      <c r="E15" s="52">
        <f>'Table 6'!E6</f>
        <v>3108</v>
      </c>
    </row>
    <row r="16" spans="2:5" ht="15">
      <c r="B16" s="53" t="s">
        <v>53</v>
      </c>
      <c r="C16" s="57">
        <f>C15/C14*1000</f>
        <v>18.831487673810653</v>
      </c>
      <c r="D16" s="57">
        <f>D15/D14*1000</f>
        <v>20.145096167766773</v>
      </c>
      <c r="E16" s="57">
        <f>E15/E14*1000</f>
        <v>17.45557477590816</v>
      </c>
    </row>
    <row r="17" spans="2:5" ht="14.25" hidden="1">
      <c r="B17" s="53"/>
      <c r="C17" s="57">
        <f>C16/1000</f>
        <v>0.018831487673810654</v>
      </c>
      <c r="D17" s="57">
        <f>D16/1000</f>
        <v>0.020145096167766774</v>
      </c>
      <c r="E17" s="57">
        <f>E16/1000</f>
        <v>0.017455574775908162</v>
      </c>
    </row>
    <row r="18" spans="2:5" ht="15">
      <c r="B18" s="53" t="s">
        <v>54</v>
      </c>
      <c r="C18" s="57">
        <f>C17/(1+(0.67*C17))*1000</f>
        <v>18.5968494255226</v>
      </c>
      <c r="D18" s="57">
        <f>D17/(1+(0.67*D17))*1000</f>
        <v>19.87681453969144</v>
      </c>
      <c r="E18" s="57">
        <f>E17/(1+(0.67*E17))*1000</f>
        <v>17.253787672712747</v>
      </c>
    </row>
    <row r="19" spans="2:5" ht="15">
      <c r="B19" s="2" t="s">
        <v>110</v>
      </c>
      <c r="C19" s="20"/>
      <c r="D19" s="20"/>
      <c r="E19" s="20"/>
    </row>
  </sheetData>
  <sheetProtection/>
  <mergeCells count="2">
    <mergeCell ref="B3:B4"/>
    <mergeCell ref="C3:E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16.28125" style="0" customWidth="1"/>
    <col min="3" max="3" width="17.57421875" style="0" customWidth="1"/>
  </cols>
  <sheetData>
    <row r="1" ht="14.25">
      <c r="B1" s="3" t="s">
        <v>63</v>
      </c>
    </row>
    <row r="3" spans="2:3" ht="14.25">
      <c r="B3" s="56" t="s">
        <v>57</v>
      </c>
      <c r="C3" s="56" t="s">
        <v>58</v>
      </c>
    </row>
    <row r="4" spans="2:3" ht="14.25">
      <c r="B4" s="35" t="s">
        <v>59</v>
      </c>
      <c r="C4" s="36">
        <f>'[1]table8'!$B$2</f>
        <v>234</v>
      </c>
    </row>
    <row r="5" spans="2:3" ht="14.25">
      <c r="B5" s="35" t="s">
        <v>60</v>
      </c>
      <c r="C5" s="36">
        <f>'[1]table8'!$B$3</f>
        <v>156</v>
      </c>
    </row>
    <row r="6" spans="2:3" ht="40.5">
      <c r="B6" s="35" t="s">
        <v>61</v>
      </c>
      <c r="C6" s="36">
        <f>'[1]table8'!$B$4</f>
        <v>173</v>
      </c>
    </row>
    <row r="7" spans="2:3" ht="14.25">
      <c r="B7" s="35" t="s">
        <v>1</v>
      </c>
      <c r="C7" s="36">
        <f>SUM(C4:C6)</f>
        <v>563</v>
      </c>
    </row>
    <row r="8" spans="2:3" ht="14.25">
      <c r="B8" s="35" t="s">
        <v>117</v>
      </c>
      <c r="C8" s="36">
        <f>'[2]CB12_by District'!$F$15</f>
        <v>364549</v>
      </c>
    </row>
    <row r="9" spans="2:3" ht="30">
      <c r="B9" s="56" t="s">
        <v>62</v>
      </c>
      <c r="C9" s="58">
        <f>C7/C8*100000</f>
        <v>154.43740073350907</v>
      </c>
    </row>
    <row r="10" spans="2:3" ht="14.25">
      <c r="B10" s="2" t="s">
        <v>110</v>
      </c>
      <c r="C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HABIMANA</dc:creator>
  <cp:keywords/>
  <dc:description/>
  <cp:lastModifiedBy>Venant HABARUGIRA</cp:lastModifiedBy>
  <dcterms:created xsi:type="dcterms:W3CDTF">2017-05-04T17:55:54Z</dcterms:created>
  <dcterms:modified xsi:type="dcterms:W3CDTF">2024-05-14T08:35:27Z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