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To Publish\Monthly\2026\06_June\"/>
    </mc:Choice>
  </mc:AlternateContent>
  <xr:revisionPtr revIDLastSave="0" documentId="13_ncr:1_{36AA3118-3D8F-4EE7-BECC-63DE0FBBBFA9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June 2026" sheetId="1" r:id="rId1"/>
  </sheets>
  <calcPr calcId="191029"/>
</workbook>
</file>

<file path=xl/calcChain.xml><?xml version="1.0" encoding="utf-8"?>
<calcChain xmlns="http://schemas.openxmlformats.org/spreadsheetml/2006/main">
  <c r="I9" i="1" l="1"/>
  <c r="E12" i="1"/>
  <c r="C12" i="1"/>
  <c r="C11" i="1"/>
  <c r="C90" i="1"/>
  <c r="C89" i="1"/>
  <c r="J42" i="1"/>
  <c r="D7" i="1"/>
  <c r="D12" i="1" s="1"/>
  <c r="E31" i="1"/>
  <c r="J26" i="1"/>
  <c r="J100" i="1"/>
  <c r="J101" i="1"/>
  <c r="J99" i="1"/>
  <c r="I101" i="1"/>
  <c r="I79" i="1"/>
  <c r="E7" i="1"/>
  <c r="I7" i="1" s="1"/>
  <c r="J121" i="1"/>
  <c r="I100" i="1"/>
  <c r="I59" i="1"/>
  <c r="J123" i="1"/>
  <c r="J10" i="1"/>
  <c r="J103" i="1"/>
  <c r="J104" i="1"/>
  <c r="J105" i="1"/>
  <c r="J106" i="1"/>
  <c r="I103" i="1"/>
  <c r="I104" i="1"/>
  <c r="I105" i="1"/>
  <c r="I106" i="1"/>
  <c r="J102" i="1"/>
  <c r="I102" i="1"/>
  <c r="I98" i="1"/>
  <c r="J79" i="1"/>
  <c r="J60" i="1"/>
  <c r="I60" i="1"/>
  <c r="J28" i="1"/>
  <c r="I28" i="1"/>
  <c r="D11" i="1" l="1"/>
  <c r="J126" i="1"/>
  <c r="I126" i="1"/>
  <c r="J125" i="1"/>
  <c r="I125" i="1"/>
  <c r="J124" i="1"/>
  <c r="I124" i="1"/>
  <c r="I123" i="1"/>
  <c r="J122" i="1"/>
  <c r="I122" i="1"/>
  <c r="I121" i="1"/>
  <c r="J120" i="1"/>
  <c r="I120" i="1"/>
  <c r="J119" i="1"/>
  <c r="I119" i="1"/>
  <c r="J118" i="1"/>
  <c r="I118" i="1"/>
  <c r="J117" i="1"/>
  <c r="I117" i="1"/>
  <c r="D128" i="1"/>
  <c r="G122" i="1" s="1"/>
  <c r="E128" i="1"/>
  <c r="C128" i="1"/>
  <c r="J128" i="1" s="1"/>
  <c r="J107" i="1"/>
  <c r="I107" i="1"/>
  <c r="I99" i="1"/>
  <c r="J98" i="1"/>
  <c r="D109" i="1"/>
  <c r="G106" i="1" s="1"/>
  <c r="E109" i="1"/>
  <c r="C109" i="1"/>
  <c r="C108" i="1" s="1"/>
  <c r="J88" i="1"/>
  <c r="I88" i="1"/>
  <c r="J87" i="1"/>
  <c r="I87" i="1"/>
  <c r="J86" i="1"/>
  <c r="I86" i="1"/>
  <c r="J85" i="1"/>
  <c r="I85" i="1"/>
  <c r="J84" i="1"/>
  <c r="I84" i="1"/>
  <c r="J83" i="1"/>
  <c r="I83" i="1"/>
  <c r="J82" i="1"/>
  <c r="I82" i="1"/>
  <c r="J81" i="1"/>
  <c r="I81" i="1"/>
  <c r="J80" i="1"/>
  <c r="I80" i="1"/>
  <c r="D90" i="1"/>
  <c r="E90" i="1"/>
  <c r="H101" i="1" s="1"/>
  <c r="D69" i="1"/>
  <c r="G68" i="1" s="1"/>
  <c r="E69" i="1"/>
  <c r="C69" i="1"/>
  <c r="J68" i="1"/>
  <c r="I68" i="1"/>
  <c r="J67" i="1"/>
  <c r="I67" i="1"/>
  <c r="J66" i="1"/>
  <c r="I66" i="1"/>
  <c r="J65" i="1"/>
  <c r="I65" i="1"/>
  <c r="J64" i="1"/>
  <c r="I64" i="1"/>
  <c r="J63" i="1"/>
  <c r="I63" i="1"/>
  <c r="J62" i="1"/>
  <c r="I62" i="1"/>
  <c r="J61" i="1"/>
  <c r="I61" i="1"/>
  <c r="J59" i="1"/>
  <c r="D50" i="1"/>
  <c r="G44" i="1" s="1"/>
  <c r="E50" i="1"/>
  <c r="C50" i="1"/>
  <c r="F49" i="1" s="1"/>
  <c r="J49" i="1"/>
  <c r="I49" i="1"/>
  <c r="J48" i="1"/>
  <c r="I48" i="1"/>
  <c r="J47" i="1"/>
  <c r="I47" i="1"/>
  <c r="J46" i="1"/>
  <c r="I46" i="1"/>
  <c r="J45" i="1"/>
  <c r="I45" i="1"/>
  <c r="J44" i="1"/>
  <c r="I44" i="1"/>
  <c r="J43" i="1"/>
  <c r="I43" i="1"/>
  <c r="I42" i="1"/>
  <c r="J41" i="1"/>
  <c r="I41" i="1"/>
  <c r="J40" i="1"/>
  <c r="I40" i="1"/>
  <c r="D31" i="1"/>
  <c r="G25" i="1" s="1"/>
  <c r="H29" i="1"/>
  <c r="C31" i="1"/>
  <c r="F31" i="1" s="1"/>
  <c r="J30" i="1"/>
  <c r="I30" i="1"/>
  <c r="J29" i="1"/>
  <c r="I29" i="1"/>
  <c r="J27" i="1"/>
  <c r="I27" i="1"/>
  <c r="I26" i="1"/>
  <c r="J25" i="1"/>
  <c r="I25" i="1"/>
  <c r="J24" i="1"/>
  <c r="I24" i="1"/>
  <c r="J23" i="1"/>
  <c r="I23" i="1"/>
  <c r="J22" i="1"/>
  <c r="I22" i="1"/>
  <c r="J21" i="1"/>
  <c r="I21" i="1"/>
  <c r="C7" i="1"/>
  <c r="I10" i="1"/>
  <c r="J9" i="1"/>
  <c r="J8" i="1"/>
  <c r="I8" i="1"/>
  <c r="G26" i="1" l="1"/>
  <c r="G23" i="1"/>
  <c r="F123" i="1"/>
  <c r="F117" i="1"/>
  <c r="F125" i="1"/>
  <c r="F118" i="1"/>
  <c r="F126" i="1"/>
  <c r="F119" i="1"/>
  <c r="F120" i="1"/>
  <c r="F121" i="1"/>
  <c r="F122" i="1"/>
  <c r="F124" i="1"/>
  <c r="F67" i="1"/>
  <c r="F59" i="1"/>
  <c r="H66" i="1"/>
  <c r="H59" i="1"/>
  <c r="G24" i="1"/>
  <c r="G27" i="1"/>
  <c r="G22" i="1"/>
  <c r="G28" i="1"/>
  <c r="G31" i="1"/>
  <c r="G21" i="1"/>
  <c r="G30" i="1"/>
  <c r="G29" i="1"/>
  <c r="G50" i="1"/>
  <c r="H84" i="1"/>
  <c r="E11" i="1"/>
  <c r="I11" i="1" s="1"/>
  <c r="F66" i="1"/>
  <c r="H103" i="1"/>
  <c r="G48" i="1"/>
  <c r="G105" i="1"/>
  <c r="G46" i="1"/>
  <c r="H79" i="1"/>
  <c r="G87" i="1"/>
  <c r="D89" i="1"/>
  <c r="G89" i="1" s="1"/>
  <c r="G82" i="1"/>
  <c r="G90" i="1"/>
  <c r="F62" i="1"/>
  <c r="F69" i="1"/>
  <c r="H82" i="1"/>
  <c r="F109" i="1"/>
  <c r="F108" i="1"/>
  <c r="G100" i="1"/>
  <c r="H128" i="1"/>
  <c r="E127" i="1"/>
  <c r="H127" i="1" s="1"/>
  <c r="H50" i="1"/>
  <c r="J50" i="1"/>
  <c r="G80" i="1"/>
  <c r="H109" i="1"/>
  <c r="E108" i="1"/>
  <c r="H106" i="1"/>
  <c r="D127" i="1"/>
  <c r="G127" i="1" s="1"/>
  <c r="G126" i="1"/>
  <c r="C127" i="1"/>
  <c r="G109" i="1"/>
  <c r="D108" i="1"/>
  <c r="G108" i="1" s="1"/>
  <c r="G107" i="1"/>
  <c r="H123" i="1"/>
  <c r="G83" i="1"/>
  <c r="G98" i="1"/>
  <c r="G121" i="1"/>
  <c r="G84" i="1"/>
  <c r="H30" i="1"/>
  <c r="I31" i="1"/>
  <c r="J31" i="1"/>
  <c r="F7" i="1"/>
  <c r="F80" i="1"/>
  <c r="F89" i="1"/>
  <c r="G81" i="1"/>
  <c r="G86" i="1"/>
  <c r="G118" i="1"/>
  <c r="H121" i="1"/>
  <c r="G124" i="1"/>
  <c r="H107" i="1"/>
  <c r="E89" i="1"/>
  <c r="H99" i="1"/>
  <c r="H102" i="1"/>
  <c r="H105" i="1"/>
  <c r="H86" i="1"/>
  <c r="G99" i="1"/>
  <c r="G102" i="1"/>
  <c r="H27" i="1"/>
  <c r="H104" i="1"/>
  <c r="H44" i="1"/>
  <c r="H88" i="1"/>
  <c r="H48" i="1"/>
  <c r="H25" i="1"/>
  <c r="H46" i="1"/>
  <c r="H41" i="1"/>
  <c r="H81" i="1"/>
  <c r="H125" i="1"/>
  <c r="I128" i="1"/>
  <c r="F102" i="1"/>
  <c r="F104" i="1"/>
  <c r="F100" i="1"/>
  <c r="F60" i="1"/>
  <c r="F106" i="1"/>
  <c r="F63" i="1"/>
  <c r="F99" i="1"/>
  <c r="F82" i="1"/>
  <c r="F84" i="1"/>
  <c r="F86" i="1"/>
  <c r="F88" i="1"/>
  <c r="F90" i="1"/>
  <c r="F81" i="1"/>
  <c r="F79" i="1"/>
  <c r="F101" i="1"/>
  <c r="F83" i="1"/>
  <c r="J109" i="1"/>
  <c r="F103" i="1"/>
  <c r="F105" i="1"/>
  <c r="F128" i="1"/>
  <c r="F46" i="1"/>
  <c r="F61" i="1"/>
  <c r="F85" i="1"/>
  <c r="F87" i="1"/>
  <c r="F107" i="1"/>
  <c r="F64" i="1"/>
  <c r="F98" i="1"/>
  <c r="H23" i="1"/>
  <c r="H49" i="1"/>
  <c r="H40" i="1"/>
  <c r="H83" i="1"/>
  <c r="H90" i="1"/>
  <c r="H98" i="1"/>
  <c r="H122" i="1"/>
  <c r="H42" i="1"/>
  <c r="H118" i="1"/>
  <c r="H120" i="1"/>
  <c r="H21" i="1"/>
  <c r="H45" i="1"/>
  <c r="H47" i="1"/>
  <c r="I90" i="1"/>
  <c r="H117" i="1"/>
  <c r="H124" i="1"/>
  <c r="I109" i="1"/>
  <c r="H43" i="1"/>
  <c r="H68" i="1"/>
  <c r="H80" i="1"/>
  <c r="H85" i="1"/>
  <c r="H31" i="1"/>
  <c r="H87" i="1"/>
  <c r="J90" i="1"/>
  <c r="H100" i="1"/>
  <c r="H119" i="1"/>
  <c r="H126" i="1"/>
  <c r="I50" i="1"/>
  <c r="G43" i="1"/>
  <c r="G65" i="1"/>
  <c r="G47" i="1"/>
  <c r="G49" i="1"/>
  <c r="G88" i="1"/>
  <c r="G104" i="1"/>
  <c r="G120" i="1"/>
  <c r="G128" i="1"/>
  <c r="G41" i="1"/>
  <c r="G45" i="1"/>
  <c r="G60" i="1"/>
  <c r="G123" i="1"/>
  <c r="G63" i="1"/>
  <c r="G85" i="1"/>
  <c r="G101" i="1"/>
  <c r="G117" i="1"/>
  <c r="G125" i="1"/>
  <c r="G40" i="1"/>
  <c r="G42" i="1"/>
  <c r="G79" i="1"/>
  <c r="G103" i="1"/>
  <c r="G119" i="1"/>
  <c r="H63" i="1"/>
  <c r="H60" i="1"/>
  <c r="H65" i="1"/>
  <c r="G62" i="1"/>
  <c r="G67" i="1"/>
  <c r="G59" i="1"/>
  <c r="H62" i="1"/>
  <c r="H67" i="1"/>
  <c r="G69" i="1"/>
  <c r="G64" i="1"/>
  <c r="H69" i="1"/>
  <c r="G61" i="1"/>
  <c r="H64" i="1"/>
  <c r="G66" i="1"/>
  <c r="I69" i="1"/>
  <c r="H61" i="1"/>
  <c r="J69" i="1"/>
  <c r="F68" i="1"/>
  <c r="F65" i="1"/>
  <c r="F40" i="1"/>
  <c r="F45" i="1"/>
  <c r="F50" i="1"/>
  <c r="F44" i="1"/>
  <c r="F43" i="1"/>
  <c r="F48" i="1"/>
  <c r="F42" i="1"/>
  <c r="F47" i="1"/>
  <c r="F41" i="1"/>
  <c r="H22" i="1"/>
  <c r="H24" i="1"/>
  <c r="H26" i="1"/>
  <c r="H28" i="1"/>
  <c r="F26" i="1"/>
  <c r="F21" i="1"/>
  <c r="F29" i="1"/>
  <c r="F23" i="1"/>
  <c r="F25" i="1"/>
  <c r="F24" i="1"/>
  <c r="F28" i="1"/>
  <c r="F22" i="1"/>
  <c r="F30" i="1"/>
  <c r="F27" i="1"/>
  <c r="J7" i="1"/>
  <c r="F127" i="1" l="1"/>
  <c r="J127" i="1"/>
  <c r="J12" i="1"/>
  <c r="I12" i="1"/>
  <c r="J11" i="1"/>
  <c r="H7" i="1"/>
  <c r="J89" i="1"/>
  <c r="H89" i="1"/>
  <c r="I89" i="1"/>
  <c r="I127" i="1"/>
  <c r="H9" i="1"/>
  <c r="H8" i="1"/>
  <c r="H108" i="1"/>
  <c r="I108" i="1"/>
  <c r="J108" i="1"/>
  <c r="H11" i="1"/>
  <c r="H10" i="1"/>
  <c r="G10" i="1"/>
  <c r="G8" i="1"/>
  <c r="G11" i="1"/>
  <c r="G9" i="1"/>
  <c r="F10" i="1"/>
  <c r="F8" i="1"/>
  <c r="F11" i="1"/>
  <c r="F9" i="1"/>
  <c r="G7" i="1"/>
</calcChain>
</file>

<file path=xl/sharedStrings.xml><?xml version="1.0" encoding="utf-8"?>
<sst xmlns="http://schemas.openxmlformats.org/spreadsheetml/2006/main" count="184" uniqueCount="69">
  <si>
    <t>FLOW</t>
  </si>
  <si>
    <t>Value: US $ Million</t>
  </si>
  <si>
    <t>Shares in percentage</t>
  </si>
  <si>
    <t>Percentage Increase/Decrease</t>
  </si>
  <si>
    <t>A. Total Exports (f.o.b)</t>
  </si>
  <si>
    <t>Domestic exports</t>
  </si>
  <si>
    <t>Re-exports</t>
  </si>
  <si>
    <t>B. Total Imports (c.i.f)</t>
  </si>
  <si>
    <t>Total External Trade (A+B)</t>
  </si>
  <si>
    <t>Trade Balance (A-B)</t>
  </si>
  <si>
    <t>(R) – Revised,</t>
  </si>
  <si>
    <t>2. Total Domestic Exports of Goods by S.I.T.C</t>
  </si>
  <si>
    <t>SITC SECTION/DESCRIPTION</t>
  </si>
  <si>
    <t xml:space="preserve">             Value: US $ Million</t>
  </si>
  <si>
    <t xml:space="preserve">              Shares in percentage</t>
  </si>
  <si>
    <t xml:space="preserve"> 0 - Food and live animals</t>
  </si>
  <si>
    <t xml:space="preserve"> 1 - Beverages and tobacco</t>
  </si>
  <si>
    <t xml:space="preserve"> 2 - Crude materials, inedible, except fuels </t>
  </si>
  <si>
    <t xml:space="preserve"> 3 - Mineral fuels, lubricants and related materials</t>
  </si>
  <si>
    <t xml:space="preserve"> 4 - Animals and vegetable oils, fats &amp; waxes</t>
  </si>
  <si>
    <t xml:space="preserve"> 5 - Chemicals &amp; related products, n.e.s.</t>
  </si>
  <si>
    <t xml:space="preserve"> 6 - Manufactured goods classified chiefly by material</t>
  </si>
  <si>
    <t xml:space="preserve"> 7 - Machinery and transport equipment</t>
  </si>
  <si>
    <t xml:space="preserve"> 8 - Miscellaneous manufactured articles</t>
  </si>
  <si>
    <t xml:space="preserve"> 9 - Other commodities &amp; transactions, n.e.s</t>
  </si>
  <si>
    <t>Total Domestic Exports</t>
  </si>
  <si>
    <t>3. Total Imports of Goods by S.I.T.C</t>
  </si>
  <si>
    <t>Total Imports</t>
  </si>
  <si>
    <t>4. Total re-exports of Goods by S.I.T.C</t>
  </si>
  <si>
    <t>Total Re-exports</t>
  </si>
  <si>
    <t>Rank</t>
  </si>
  <si>
    <t>Country</t>
  </si>
  <si>
    <t>Exports (f.o.b.)</t>
  </si>
  <si>
    <t>United Arab Emirates</t>
  </si>
  <si>
    <t>Congo, The Democratic Republic Of</t>
  </si>
  <si>
    <t>China</t>
  </si>
  <si>
    <t>Rest of the World</t>
  </si>
  <si>
    <t>Total</t>
  </si>
  <si>
    <t>Re-Exports (f.o.b.)</t>
  </si>
  <si>
    <t>Imports (c.i.f.)</t>
  </si>
  <si>
    <t>Kenya</t>
  </si>
  <si>
    <t>India</t>
  </si>
  <si>
    <t>Tanzania, United Republic Of</t>
  </si>
  <si>
    <t> Total</t>
  </si>
  <si>
    <r>
      <t xml:space="preserve"> </t>
    </r>
    <r>
      <rPr>
        <vertAlign val="superscript"/>
        <sz val="9"/>
        <color theme="1"/>
        <rFont val="Calibri"/>
        <family val="2"/>
        <scheme val="minor"/>
      </rPr>
      <t>1</t>
    </r>
    <r>
      <rPr>
        <sz val="9"/>
        <color theme="1"/>
        <rFont val="Calibri"/>
        <family val="2"/>
        <scheme val="minor"/>
      </rPr>
      <t>Preliminary figures</t>
    </r>
  </si>
  <si>
    <t>Uganda</t>
  </si>
  <si>
    <t>1. Summary of External Merchandise Trade Statistics</t>
  </si>
  <si>
    <t>United States</t>
  </si>
  <si>
    <t>South Sudan</t>
  </si>
  <si>
    <t>United Kingdom</t>
  </si>
  <si>
    <t>Burundi</t>
  </si>
  <si>
    <t>Hong Kong</t>
  </si>
  <si>
    <t>Zambia</t>
  </si>
  <si>
    <t>Saudi Arabia</t>
  </si>
  <si>
    <t>France</t>
  </si>
  <si>
    <t>Jun¹</t>
  </si>
  <si>
    <t>Jun(R)</t>
  </si>
  <si>
    <t>May¹</t>
  </si>
  <si>
    <t>Netherlands</t>
  </si>
  <si>
    <t>Thailand</t>
  </si>
  <si>
    <t>Germany</t>
  </si>
  <si>
    <t>Cameroon</t>
  </si>
  <si>
    <t>Malaysia</t>
  </si>
  <si>
    <t>Ethiopia</t>
  </si>
  <si>
    <t>Turkey</t>
  </si>
  <si>
    <t>Greece</t>
  </si>
  <si>
    <t>Jun2026/Jun2025</t>
  </si>
  <si>
    <t>Jun2026/May2026</t>
  </si>
  <si>
    <t>5. Main Trading Partners in June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</si>
</sst>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(* #,##0.00_);_(* \(#,##0.00\);_(* &quot;-&quot;??_);_(@_)"/>
    <numFmt numFmtId="164" formatCode="_-* #,##0_-;\-* #,##0_-;_-* &quot;-&quot;_-;_-@_-"/>
  </numFmts>
  <fonts count="1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b/>
      <sz val="9"/>
      <color rgb="FF000000"/>
      <name val="Calibri"/>
      <family val="2"/>
      <scheme val="minor"/>
    </font>
    <font>
      <sz val="8"/>
      <color rgb="FF000000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8"/>
      <color rgb="FF000000"/>
      <name val="Calibri"/>
      <family val="2"/>
      <scheme val="minor"/>
    </font>
    <font>
      <b/>
      <sz val="8"/>
      <name val="Calibri"/>
      <family val="2"/>
      <scheme val="minor"/>
    </font>
    <font>
      <sz val="9"/>
      <color theme="1"/>
      <name val="Calibri"/>
      <family val="2"/>
      <scheme val="minor"/>
    </font>
    <font>
      <vertAlign val="superscript"/>
      <sz val="9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  <font>
      <b/>
      <sz val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double">
        <color auto="1"/>
      </top>
      <bottom/>
      <diagonal/>
    </border>
    <border>
      <left/>
      <right/>
      <top/>
      <bottom style="double">
        <color auto="1"/>
      </bottom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4" fontId="1" fillId="0" borderId="0" applyFont="0" applyFill="0" applyBorder="0" applyAlignment="0" applyProtection="0"/>
  </cellStyleXfs>
  <cellXfs count="94">
    <xf numFmtId="0" fontId="0" fillId="0" borderId="0" xfId="0"/>
    <xf numFmtId="0" fontId="2" fillId="0" borderId="0" xfId="0" applyFont="1"/>
    <xf numFmtId="10" fontId="0" fillId="0" borderId="0" xfId="2" applyNumberFormat="1" applyFont="1"/>
    <xf numFmtId="0" fontId="8" fillId="0" borderId="0" xfId="0" applyFont="1"/>
    <xf numFmtId="2" fontId="10" fillId="0" borderId="0" xfId="0" applyNumberFormat="1" applyFont="1" applyAlignment="1">
      <alignment horizontal="center" vertical="center"/>
    </xf>
    <xf numFmtId="2" fontId="3" fillId="0" borderId="0" xfId="0" applyNumberFormat="1" applyFont="1" applyAlignment="1">
      <alignment horizontal="center" vertical="center"/>
    </xf>
    <xf numFmtId="2" fontId="9" fillId="0" borderId="0" xfId="0" applyNumberFormat="1" applyFont="1" applyAlignment="1">
      <alignment horizontal="center" vertical="center"/>
    </xf>
    <xf numFmtId="10" fontId="3" fillId="0" borderId="0" xfId="2" applyNumberFormat="1" applyFont="1" applyBorder="1" applyAlignment="1">
      <alignment horizontal="center" vertical="center"/>
    </xf>
    <xf numFmtId="0" fontId="9" fillId="0" borderId="0" xfId="0" applyFont="1" applyAlignment="1">
      <alignment vertical="top"/>
    </xf>
    <xf numFmtId="10" fontId="9" fillId="0" borderId="0" xfId="0" applyNumberFormat="1" applyFont="1" applyAlignment="1">
      <alignment horizontal="center" vertical="center"/>
    </xf>
    <xf numFmtId="2" fontId="4" fillId="0" borderId="0" xfId="0" applyNumberFormat="1" applyFont="1"/>
    <xf numFmtId="0" fontId="9" fillId="0" borderId="0" xfId="0" applyFont="1" applyAlignment="1">
      <alignment horizontal="center"/>
    </xf>
    <xf numFmtId="0" fontId="4" fillId="0" borderId="0" xfId="0" applyFont="1"/>
    <xf numFmtId="2" fontId="0" fillId="0" borderId="0" xfId="2" applyNumberFormat="1" applyFont="1" applyBorder="1"/>
    <xf numFmtId="10" fontId="3" fillId="0" borderId="0" xfId="0" applyNumberFormat="1" applyFont="1" applyAlignment="1">
      <alignment horizontal="center" vertical="center"/>
    </xf>
    <xf numFmtId="43" fontId="0" fillId="0" borderId="0" xfId="1" applyFont="1" applyBorder="1"/>
    <xf numFmtId="43" fontId="0" fillId="0" borderId="0" xfId="1" applyFont="1" applyFill="1" applyBorder="1"/>
    <xf numFmtId="43" fontId="0" fillId="0" borderId="0" xfId="1" applyFont="1"/>
    <xf numFmtId="2" fontId="0" fillId="0" borderId="0" xfId="1" applyNumberFormat="1" applyFont="1"/>
    <xf numFmtId="2" fontId="0" fillId="0" borderId="0" xfId="0" applyNumberFormat="1"/>
    <xf numFmtId="0" fontId="11" fillId="0" borderId="0" xfId="0" applyFont="1" applyAlignment="1">
      <alignment vertical="center"/>
    </xf>
    <xf numFmtId="49" fontId="11" fillId="0" borderId="0" xfId="0" applyNumberFormat="1" applyFont="1"/>
    <xf numFmtId="0" fontId="11" fillId="0" borderId="0" xfId="0" applyFont="1"/>
    <xf numFmtId="2" fontId="6" fillId="0" borderId="0" xfId="0" applyNumberFormat="1" applyFont="1" applyAlignment="1">
      <alignment horizontal="center" vertical="center"/>
    </xf>
    <xf numFmtId="0" fontId="14" fillId="0" borderId="0" xfId="0" applyFont="1"/>
    <xf numFmtId="2" fontId="3" fillId="0" borderId="0" xfId="1" applyNumberFormat="1" applyFont="1" applyFill="1" applyBorder="1" applyAlignment="1">
      <alignment horizontal="center" vertical="center"/>
    </xf>
    <xf numFmtId="2" fontId="4" fillId="0" borderId="0" xfId="0" applyNumberFormat="1" applyFont="1" applyAlignment="1">
      <alignment horizontal="center"/>
    </xf>
    <xf numFmtId="2" fontId="4" fillId="0" borderId="0" xfId="1" applyNumberFormat="1" applyFont="1" applyFill="1" applyBorder="1" applyAlignment="1">
      <alignment horizontal="center" vertical="center"/>
    </xf>
    <xf numFmtId="2" fontId="3" fillId="0" borderId="0" xfId="0" applyNumberFormat="1" applyFont="1" applyAlignment="1">
      <alignment horizontal="center"/>
    </xf>
    <xf numFmtId="2" fontId="3" fillId="0" borderId="3" xfId="0" applyNumberFormat="1" applyFont="1" applyBorder="1" applyAlignment="1">
      <alignment horizontal="center"/>
    </xf>
    <xf numFmtId="0" fontId="3" fillId="0" borderId="1" xfId="0" applyFont="1" applyBorder="1" applyAlignment="1">
      <alignment horizontal="center" vertical="center"/>
    </xf>
    <xf numFmtId="164" fontId="0" fillId="0" borderId="0" xfId="3" applyFont="1"/>
    <xf numFmtId="164" fontId="2" fillId="0" borderId="0" xfId="3" applyFont="1"/>
    <xf numFmtId="2" fontId="4" fillId="0" borderId="0" xfId="0" applyNumberFormat="1" applyFont="1" applyAlignment="1">
      <alignment horizontal="center" vertical="center"/>
    </xf>
    <xf numFmtId="0" fontId="7" fillId="0" borderId="3" xfId="0" applyFont="1" applyBorder="1" applyAlignment="1">
      <alignment horizontal="left"/>
    </xf>
    <xf numFmtId="0" fontId="8" fillId="0" borderId="3" xfId="0" applyFont="1" applyBorder="1"/>
    <xf numFmtId="2" fontId="3" fillId="0" borderId="3" xfId="0" applyNumberFormat="1" applyFont="1" applyBorder="1" applyAlignment="1">
      <alignment horizontal="center" vertical="center"/>
    </xf>
    <xf numFmtId="2" fontId="9" fillId="0" borderId="3" xfId="0" applyNumberFormat="1" applyFont="1" applyBorder="1" applyAlignment="1">
      <alignment horizontal="center" vertical="center"/>
    </xf>
    <xf numFmtId="49" fontId="7" fillId="0" borderId="3" xfId="0" applyNumberFormat="1" applyFont="1" applyBorder="1"/>
    <xf numFmtId="49" fontId="13" fillId="0" borderId="3" xfId="0" applyNumberFormat="1" applyFont="1" applyBorder="1"/>
    <xf numFmtId="0" fontId="13" fillId="0" borderId="3" xfId="0" applyFont="1" applyBorder="1"/>
    <xf numFmtId="0" fontId="9" fillId="0" borderId="0" xfId="0" applyFont="1" applyAlignment="1">
      <alignment horizontal="justify" vertical="center"/>
    </xf>
    <xf numFmtId="10" fontId="3" fillId="0" borderId="0" xfId="2" applyNumberFormat="1" applyFont="1" applyFill="1" applyBorder="1" applyAlignment="1">
      <alignment horizontal="center"/>
    </xf>
    <xf numFmtId="10" fontId="4" fillId="0" borderId="0" xfId="2" applyNumberFormat="1" applyFont="1" applyFill="1" applyBorder="1" applyAlignment="1">
      <alignment horizontal="center"/>
    </xf>
    <xf numFmtId="10" fontId="3" fillId="0" borderId="3" xfId="2" applyNumberFormat="1" applyFont="1" applyFill="1" applyBorder="1" applyAlignment="1">
      <alignment horizontal="center"/>
    </xf>
    <xf numFmtId="10" fontId="4" fillId="0" borderId="0" xfId="2" applyNumberFormat="1" applyFont="1" applyFill="1" applyBorder="1" applyAlignment="1">
      <alignment horizontal="center" vertical="center"/>
    </xf>
    <xf numFmtId="10" fontId="3" fillId="0" borderId="3" xfId="2" applyNumberFormat="1" applyFont="1" applyFill="1" applyBorder="1" applyAlignment="1">
      <alignment horizontal="center" vertical="center"/>
    </xf>
    <xf numFmtId="10" fontId="6" fillId="0" borderId="0" xfId="2" applyNumberFormat="1" applyFont="1" applyFill="1" applyBorder="1" applyAlignment="1">
      <alignment horizontal="center" vertical="center"/>
    </xf>
    <xf numFmtId="10" fontId="9" fillId="0" borderId="3" xfId="2" applyNumberFormat="1" applyFont="1" applyFill="1" applyBorder="1" applyAlignment="1">
      <alignment horizontal="center" vertical="center"/>
    </xf>
    <xf numFmtId="0" fontId="9" fillId="0" borderId="0" xfId="0" applyFont="1" applyAlignment="1">
      <alignment horizontal="center" vertical="center"/>
    </xf>
    <xf numFmtId="10" fontId="4" fillId="0" borderId="0" xfId="0" applyNumberFormat="1" applyFont="1" applyAlignment="1">
      <alignment horizontal="center" vertical="center"/>
    </xf>
    <xf numFmtId="10" fontId="3" fillId="0" borderId="3" xfId="0" applyNumberFormat="1" applyFont="1" applyBorder="1" applyAlignment="1">
      <alignment horizontal="center" vertical="center"/>
    </xf>
    <xf numFmtId="10" fontId="6" fillId="0" borderId="0" xfId="0" applyNumberFormat="1" applyFont="1" applyAlignment="1">
      <alignment horizontal="center" vertical="center"/>
    </xf>
    <xf numFmtId="10" fontId="9" fillId="0" borderId="3" xfId="0" applyNumberFormat="1" applyFont="1" applyBorder="1" applyAlignment="1">
      <alignment horizontal="center" vertical="center"/>
    </xf>
    <xf numFmtId="2" fontId="6" fillId="0" borderId="0" xfId="0" applyNumberFormat="1" applyFont="1" applyAlignment="1">
      <alignment horizontal="center"/>
    </xf>
    <xf numFmtId="0" fontId="3" fillId="0" borderId="0" xfId="0" applyFont="1" applyAlignment="1">
      <alignment horizontal="center"/>
    </xf>
    <xf numFmtId="2" fontId="11" fillId="0" borderId="0" xfId="0" applyNumberFormat="1" applyFont="1" applyAlignment="1">
      <alignment horizontal="center"/>
    </xf>
    <xf numFmtId="0" fontId="3" fillId="0" borderId="0" xfId="0" applyFont="1" applyAlignment="1">
      <alignment horizontal="right" vertical="center" wrapText="1"/>
    </xf>
    <xf numFmtId="0" fontId="3" fillId="0" borderId="1" xfId="0" applyFont="1" applyBorder="1" applyAlignment="1">
      <alignment horizontal="right" vertical="center" wrapText="1"/>
    </xf>
    <xf numFmtId="0" fontId="9" fillId="0" borderId="0" xfId="0" applyFont="1" applyAlignment="1">
      <alignment vertical="top"/>
    </xf>
    <xf numFmtId="0" fontId="9" fillId="0" borderId="3" xfId="0" applyFont="1" applyBorder="1" applyAlignment="1">
      <alignment vertical="top"/>
    </xf>
    <xf numFmtId="0" fontId="9" fillId="0" borderId="0" xfId="0" applyFont="1" applyAlignment="1">
      <alignment horizontal="left"/>
    </xf>
    <xf numFmtId="0" fontId="9" fillId="0" borderId="2" xfId="0" applyFont="1" applyBorder="1" applyAlignment="1">
      <alignment horizontal="left" vertical="center" textRotation="90" wrapText="1"/>
    </xf>
    <xf numFmtId="0" fontId="9" fillId="0" borderId="0" xfId="0" applyFont="1" applyAlignment="1">
      <alignment horizontal="left" vertical="center" textRotation="90" wrapText="1"/>
    </xf>
    <xf numFmtId="0" fontId="9" fillId="0" borderId="1" xfId="0" applyFont="1" applyBorder="1" applyAlignment="1">
      <alignment horizontal="left" vertical="center" textRotation="90" wrapText="1"/>
    </xf>
    <xf numFmtId="0" fontId="9" fillId="0" borderId="2" xfId="0" applyFont="1" applyBorder="1" applyAlignment="1">
      <alignment horizontal="left" vertical="center"/>
    </xf>
    <xf numFmtId="0" fontId="9" fillId="0" borderId="0" xfId="0" applyFont="1" applyAlignment="1">
      <alignment horizontal="left" vertical="center"/>
    </xf>
    <xf numFmtId="0" fontId="9" fillId="0" borderId="1" xfId="0" applyFont="1" applyBorder="1" applyAlignment="1">
      <alignment horizontal="left" vertical="center"/>
    </xf>
    <xf numFmtId="0" fontId="9" fillId="0" borderId="2" xfId="0" applyFont="1" applyBorder="1" applyAlignment="1">
      <alignment horizontal="center"/>
    </xf>
    <xf numFmtId="0" fontId="3" fillId="0" borderId="0" xfId="0" applyFont="1" applyAlignment="1">
      <alignment horizontal="center"/>
    </xf>
    <xf numFmtId="0" fontId="3" fillId="0" borderId="0" xfId="0" applyFont="1" applyAlignment="1">
      <alignment horizontal="left"/>
    </xf>
    <xf numFmtId="0" fontId="3" fillId="0" borderId="0" xfId="0" applyFont="1" applyAlignment="1">
      <alignment horizontal="center" wrapText="1"/>
    </xf>
    <xf numFmtId="0" fontId="9" fillId="0" borderId="2" xfId="0" applyFont="1" applyBorder="1" applyAlignment="1">
      <alignment horizontal="justify" vertical="center" textRotation="90"/>
    </xf>
    <xf numFmtId="0" fontId="9" fillId="0" borderId="0" xfId="0" applyFont="1" applyAlignment="1">
      <alignment horizontal="justify" vertical="center" textRotation="90"/>
    </xf>
    <xf numFmtId="0" fontId="9" fillId="0" borderId="1" xfId="0" applyFont="1" applyBorder="1" applyAlignment="1">
      <alignment horizontal="justify" vertical="center" textRotation="90"/>
    </xf>
    <xf numFmtId="0" fontId="9" fillId="0" borderId="2" xfId="0" applyFont="1" applyBorder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0" fontId="4" fillId="0" borderId="0" xfId="0" applyFont="1" applyAlignment="1">
      <alignment wrapText="1"/>
    </xf>
    <xf numFmtId="0" fontId="4" fillId="0" borderId="0" xfId="0" applyFont="1"/>
    <xf numFmtId="0" fontId="9" fillId="0" borderId="2" xfId="0" applyFont="1" applyBorder="1" applyAlignment="1">
      <alignment horizontal="left" vertical="center" wrapText="1"/>
    </xf>
    <xf numFmtId="0" fontId="9" fillId="0" borderId="0" xfId="0" applyFont="1" applyAlignment="1">
      <alignment horizontal="left" vertical="center" wrapText="1"/>
    </xf>
    <xf numFmtId="0" fontId="9" fillId="0" borderId="1" xfId="0" applyFont="1" applyBorder="1" applyAlignment="1">
      <alignment horizontal="left" vertical="center" wrapText="1"/>
    </xf>
    <xf numFmtId="0" fontId="3" fillId="0" borderId="2" xfId="0" applyFont="1" applyBorder="1" applyAlignment="1">
      <alignment horizontal="center" wrapText="1"/>
    </xf>
    <xf numFmtId="0" fontId="5" fillId="0" borderId="2" xfId="0" applyFont="1" applyBorder="1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5" fillId="0" borderId="1" xfId="0" applyFont="1" applyBorder="1" applyAlignment="1">
      <alignment horizontal="left" vertical="center"/>
    </xf>
    <xf numFmtId="0" fontId="3" fillId="0" borderId="2" xfId="0" applyFont="1" applyBorder="1" applyAlignment="1">
      <alignment horizontal="center"/>
    </xf>
    <xf numFmtId="0" fontId="3" fillId="0" borderId="2" xfId="0" applyFont="1" applyBorder="1" applyAlignment="1">
      <alignment horizontal="left"/>
    </xf>
    <xf numFmtId="0" fontId="3" fillId="0" borderId="2" xfId="0" applyFont="1" applyBorder="1" applyAlignment="1">
      <alignment vertical="top"/>
    </xf>
    <xf numFmtId="0" fontId="3" fillId="0" borderId="0" xfId="0" applyFont="1" applyAlignment="1">
      <alignment vertical="top"/>
    </xf>
    <xf numFmtId="0" fontId="3" fillId="0" borderId="1" xfId="0" applyFont="1" applyBorder="1" applyAlignment="1">
      <alignment vertical="top"/>
    </xf>
    <xf numFmtId="0" fontId="4" fillId="0" borderId="0" xfId="0" applyFont="1" applyAlignment="1">
      <alignment horizontal="center"/>
    </xf>
    <xf numFmtId="0" fontId="3" fillId="0" borderId="3" xfId="0" applyFont="1" applyBorder="1" applyAlignment="1">
      <alignment horizontal="left"/>
    </xf>
  </cellXfs>
  <cellStyles count="4">
    <cellStyle name="Comma" xfId="1" builtinId="3"/>
    <cellStyle name="Comma [0]" xfId="3" builtinId="6"/>
    <cellStyle name="Normal" xfId="0" builtinId="0"/>
    <cellStyle name="Percent" xfId="2" builtinId="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S130"/>
  <sheetViews>
    <sheetView tabSelected="1" topLeftCell="A36" zoomScaleNormal="100" workbookViewId="0">
      <selection activeCell="A44" sqref="A44:B44"/>
    </sheetView>
  </sheetViews>
  <sheetFormatPr defaultColWidth="9.140625" defaultRowHeight="15" x14ac:dyDescent="0.25"/>
  <cols>
    <col min="1" max="1" width="6.28515625" customWidth="1"/>
    <col min="2" max="2" width="26.140625" customWidth="1"/>
    <col min="3" max="3" width="9.140625" customWidth="1"/>
    <col min="4" max="4" width="8.7109375" customWidth="1"/>
    <col min="6" max="6" width="8.140625" customWidth="1"/>
    <col min="7" max="7" width="7.7109375" customWidth="1"/>
    <col min="9" max="9" width="14.42578125" customWidth="1"/>
    <col min="10" max="10" width="15.28515625" customWidth="1"/>
    <col min="11" max="11" width="11.28515625" style="19" customWidth="1"/>
    <col min="12" max="12" width="16.5703125" customWidth="1"/>
    <col min="19" max="19" width="14" customWidth="1"/>
    <col min="20" max="20" width="13.140625" customWidth="1"/>
  </cols>
  <sheetData>
    <row r="2" spans="1:12" x14ac:dyDescent="0.25">
      <c r="A2" s="1" t="s">
        <v>46</v>
      </c>
    </row>
    <row r="3" spans="1:12" ht="15.75" thickBot="1" x14ac:dyDescent="0.3"/>
    <row r="4" spans="1:12" ht="14.25" customHeight="1" thickTop="1" x14ac:dyDescent="0.25">
      <c r="A4" s="89" t="s">
        <v>0</v>
      </c>
      <c r="B4" s="89"/>
      <c r="C4" s="87" t="s">
        <v>1</v>
      </c>
      <c r="D4" s="87"/>
      <c r="E4" s="87"/>
      <c r="F4" s="87" t="s">
        <v>2</v>
      </c>
      <c r="G4" s="87"/>
      <c r="H4" s="87"/>
      <c r="I4" s="83" t="s">
        <v>3</v>
      </c>
      <c r="J4" s="83"/>
    </row>
    <row r="5" spans="1:12" ht="11.25" customHeight="1" x14ac:dyDescent="0.25">
      <c r="A5" s="90"/>
      <c r="B5" s="90"/>
      <c r="C5" s="55">
        <v>2025</v>
      </c>
      <c r="D5" s="69">
        <v>2026</v>
      </c>
      <c r="E5" s="69"/>
      <c r="F5" s="55">
        <v>2025</v>
      </c>
      <c r="G5" s="69">
        <v>2026</v>
      </c>
      <c r="H5" s="69"/>
      <c r="I5" s="57" t="s">
        <v>67</v>
      </c>
      <c r="J5" s="57" t="s">
        <v>66</v>
      </c>
    </row>
    <row r="6" spans="1:12" x14ac:dyDescent="0.25">
      <c r="A6" s="91"/>
      <c r="B6" s="91"/>
      <c r="C6" s="30" t="s">
        <v>56</v>
      </c>
      <c r="D6" s="30" t="s">
        <v>57</v>
      </c>
      <c r="E6" s="30" t="s">
        <v>55</v>
      </c>
      <c r="F6" s="30" t="s">
        <v>56</v>
      </c>
      <c r="G6" s="30" t="s">
        <v>57</v>
      </c>
      <c r="H6" s="30" t="s">
        <v>55</v>
      </c>
      <c r="I6" s="58"/>
      <c r="J6" s="58"/>
      <c r="K6" s="31"/>
      <c r="L6" s="32"/>
    </row>
    <row r="7" spans="1:12" x14ac:dyDescent="0.25">
      <c r="A7" s="70" t="s">
        <v>4</v>
      </c>
      <c r="B7" s="70"/>
      <c r="C7" s="25">
        <f>SUM(C8:C9)</f>
        <v>162.62771882794073</v>
      </c>
      <c r="D7" s="25">
        <f t="shared" ref="D7" si="0">SUM(D8:D9)</f>
        <v>234.60135130219419</v>
      </c>
      <c r="E7" s="25">
        <f t="shared" ref="E7" si="1">SUM(E8:E9)</f>
        <v>310.51593378682975</v>
      </c>
      <c r="F7" s="25">
        <f>+C7/$C$11*100</f>
        <v>28.045247576257225</v>
      </c>
      <c r="G7" s="25">
        <f>+D7/$D$11*100</f>
        <v>34.258756765393606</v>
      </c>
      <c r="H7" s="25">
        <f>+E7/$E$11*100</f>
        <v>31.871098314015427</v>
      </c>
      <c r="I7" s="42">
        <f>+E7/D7-1</f>
        <v>0.32358970680799115</v>
      </c>
      <c r="J7" s="42">
        <f>+E7/C7-1</f>
        <v>0.90936659521956398</v>
      </c>
      <c r="K7" s="31"/>
      <c r="L7" s="31"/>
    </row>
    <row r="8" spans="1:12" x14ac:dyDescent="0.25">
      <c r="A8" s="92" t="s">
        <v>5</v>
      </c>
      <c r="B8" s="92"/>
      <c r="C8" s="26">
        <v>112.82102375343101</v>
      </c>
      <c r="D8" s="26">
        <v>178.63537430766993</v>
      </c>
      <c r="E8" s="26">
        <v>237.72970224033588</v>
      </c>
      <c r="F8" s="27">
        <f>+C8/$C$11*100</f>
        <v>19.456053161019643</v>
      </c>
      <c r="G8" s="27">
        <f>+D8/$D$11*100</f>
        <v>26.086063887238435</v>
      </c>
      <c r="H8" s="27">
        <f>+E8/$E$11*100</f>
        <v>24.400379780397337</v>
      </c>
      <c r="I8" s="43">
        <f t="shared" ref="I8:I11" si="2">+E8/D8-1</f>
        <v>0.33080977472516571</v>
      </c>
      <c r="J8" s="43">
        <f>+E8/C8-1</f>
        <v>1.1071400908388429</v>
      </c>
      <c r="K8" s="26"/>
      <c r="L8" s="31"/>
    </row>
    <row r="9" spans="1:12" x14ac:dyDescent="0.25">
      <c r="A9" s="92" t="s">
        <v>6</v>
      </c>
      <c r="B9" s="92"/>
      <c r="C9" s="26">
        <v>49.806695074509712</v>
      </c>
      <c r="D9" s="26">
        <v>55.965976994524247</v>
      </c>
      <c r="E9" s="26">
        <v>72.786231546493852</v>
      </c>
      <c r="F9" s="27">
        <f>+C9/$C$11*100</f>
        <v>8.5891944152375821</v>
      </c>
      <c r="G9" s="27">
        <f>+D9/$D$11*100</f>
        <v>8.1726928781551642</v>
      </c>
      <c r="H9" s="27">
        <f>+E9/$E$11*100</f>
        <v>7.4707185336180899</v>
      </c>
      <c r="I9" s="43">
        <f>+E9/D9-1</f>
        <v>0.30054428521126875</v>
      </c>
      <c r="J9" s="43">
        <f t="shared" ref="J9" si="3">+E9/C9-1</f>
        <v>0.46137444850752019</v>
      </c>
      <c r="K9" s="26"/>
      <c r="L9" s="31"/>
    </row>
    <row r="10" spans="1:12" x14ac:dyDescent="0.25">
      <c r="A10" s="70" t="s">
        <v>7</v>
      </c>
      <c r="B10" s="70"/>
      <c r="C10" s="28">
        <v>417.24849152015202</v>
      </c>
      <c r="D10" s="28">
        <v>450.19101553341773</v>
      </c>
      <c r="E10" s="28">
        <v>663.77096002341352</v>
      </c>
      <c r="F10" s="27">
        <f>+C10/$C$11*100</f>
        <v>71.954752423742775</v>
      </c>
      <c r="G10" s="27">
        <f>+D10/$D$11*100</f>
        <v>65.741243234606401</v>
      </c>
      <c r="H10" s="27">
        <f>+E10/$E$11*100</f>
        <v>68.128901685984573</v>
      </c>
      <c r="I10" s="43">
        <f t="shared" si="2"/>
        <v>0.47442071725250079</v>
      </c>
      <c r="J10" s="43">
        <f>+E10/C10-1</f>
        <v>0.59082890295207968</v>
      </c>
      <c r="K10" s="26"/>
      <c r="L10" s="31"/>
    </row>
    <row r="11" spans="1:12" x14ac:dyDescent="0.25">
      <c r="A11" s="70" t="s">
        <v>8</v>
      </c>
      <c r="B11" s="70"/>
      <c r="C11" s="5">
        <f>C7+C10</f>
        <v>579.87621034809274</v>
      </c>
      <c r="D11" s="5">
        <f>D7+D10</f>
        <v>684.79236683561192</v>
      </c>
      <c r="E11" s="5">
        <f>E7+E10</f>
        <v>974.28689381024333</v>
      </c>
      <c r="F11" s="25">
        <f>+C11/$C$11*100</f>
        <v>100</v>
      </c>
      <c r="G11" s="25">
        <f t="shared" ref="G11" si="4">+D11/$D$11*100</f>
        <v>100</v>
      </c>
      <c r="H11" s="25">
        <f>+E11/$E$11*100</f>
        <v>100</v>
      </c>
      <c r="I11" s="42">
        <f t="shared" si="2"/>
        <v>0.42274788825753085</v>
      </c>
      <c r="J11" s="42">
        <f>+E11/C11-1</f>
        <v>0.68016358737219207</v>
      </c>
      <c r="K11" s="31"/>
      <c r="L11" s="31"/>
    </row>
    <row r="12" spans="1:12" ht="15.75" thickBot="1" x14ac:dyDescent="0.3">
      <c r="A12" s="93" t="s">
        <v>9</v>
      </c>
      <c r="B12" s="93"/>
      <c r="C12" s="29">
        <f>C7-C10</f>
        <v>-254.62077269221129</v>
      </c>
      <c r="D12" s="29">
        <f>D7-D10</f>
        <v>-215.58966423122354</v>
      </c>
      <c r="E12" s="29">
        <f>E7-E10</f>
        <v>-353.25502623658377</v>
      </c>
      <c r="F12" s="29"/>
      <c r="G12" s="29"/>
      <c r="H12" s="29"/>
      <c r="I12" s="44">
        <f>+E12/D12-1</f>
        <v>0.63855269915774726</v>
      </c>
      <c r="J12" s="44">
        <f>+E12/C12-1</f>
        <v>0.38737708829280315</v>
      </c>
      <c r="K12" s="31"/>
      <c r="L12" s="31"/>
    </row>
    <row r="13" spans="1:12" ht="15.75" thickTop="1" x14ac:dyDescent="0.25">
      <c r="A13" s="20" t="s">
        <v>10</v>
      </c>
      <c r="K13" s="31"/>
      <c r="L13" s="31"/>
    </row>
    <row r="14" spans="1:12" x14ac:dyDescent="0.25">
      <c r="A14" s="20" t="s">
        <v>44</v>
      </c>
      <c r="K14" s="31"/>
      <c r="L14" s="31"/>
    </row>
    <row r="15" spans="1:12" x14ac:dyDescent="0.25">
      <c r="A15" s="20"/>
      <c r="K15" s="31"/>
      <c r="L15" s="31"/>
    </row>
    <row r="16" spans="1:12" x14ac:dyDescent="0.25">
      <c r="A16" s="1" t="s">
        <v>11</v>
      </c>
      <c r="K16" s="31"/>
      <c r="L16" s="31"/>
    </row>
    <row r="17" spans="1:15" ht="15.75" thickBot="1" x14ac:dyDescent="0.3">
      <c r="A17" s="21"/>
      <c r="B17" s="22"/>
      <c r="C17" s="22"/>
      <c r="D17" s="22"/>
      <c r="E17" s="22"/>
      <c r="F17" s="22"/>
      <c r="G17" s="22"/>
      <c r="H17" s="22"/>
      <c r="I17" s="22"/>
      <c r="K17" s="31"/>
      <c r="L17" s="31"/>
    </row>
    <row r="18" spans="1:15" ht="21" customHeight="1" thickTop="1" x14ac:dyDescent="0.25">
      <c r="A18" s="84" t="s">
        <v>12</v>
      </c>
      <c r="B18" s="84"/>
      <c r="C18" s="87" t="s">
        <v>13</v>
      </c>
      <c r="D18" s="87"/>
      <c r="E18" s="87"/>
      <c r="F18" s="88" t="s">
        <v>14</v>
      </c>
      <c r="G18" s="88"/>
      <c r="H18" s="88"/>
      <c r="I18" s="83" t="s">
        <v>3</v>
      </c>
      <c r="J18" s="83"/>
      <c r="K18" s="31"/>
      <c r="L18" s="31"/>
    </row>
    <row r="19" spans="1:15" ht="15" customHeight="1" x14ac:dyDescent="0.25">
      <c r="A19" s="85"/>
      <c r="B19" s="85"/>
      <c r="C19" s="55">
        <v>2025</v>
      </c>
      <c r="D19" s="69">
        <v>2026</v>
      </c>
      <c r="E19" s="69"/>
      <c r="F19" s="55">
        <v>2025</v>
      </c>
      <c r="G19" s="69">
        <v>2026</v>
      </c>
      <c r="H19" s="69"/>
      <c r="I19" s="57" t="s">
        <v>67</v>
      </c>
      <c r="J19" s="57" t="s">
        <v>66</v>
      </c>
      <c r="K19" s="31"/>
      <c r="L19" s="31"/>
    </row>
    <row r="20" spans="1:15" x14ac:dyDescent="0.25">
      <c r="A20" s="86"/>
      <c r="B20" s="86"/>
      <c r="C20" s="30" t="s">
        <v>56</v>
      </c>
      <c r="D20" s="30" t="s">
        <v>57</v>
      </c>
      <c r="E20" s="30" t="s">
        <v>55</v>
      </c>
      <c r="F20" s="30" t="s">
        <v>56</v>
      </c>
      <c r="G20" s="30" t="s">
        <v>57</v>
      </c>
      <c r="H20" s="30" t="s">
        <v>55</v>
      </c>
      <c r="I20" s="58"/>
      <c r="J20" s="58"/>
      <c r="K20" s="31"/>
      <c r="L20" s="31"/>
    </row>
    <row r="21" spans="1:15" x14ac:dyDescent="0.25">
      <c r="A21" s="79" t="s">
        <v>15</v>
      </c>
      <c r="B21" s="79"/>
      <c r="C21" s="33">
        <v>36.623299052857682</v>
      </c>
      <c r="D21" s="33">
        <v>36.696396831986263</v>
      </c>
      <c r="E21" s="33">
        <v>59.026559243001898</v>
      </c>
      <c r="F21" s="23">
        <f>C21/$C$31*100</f>
        <v>32.4614135153546</v>
      </c>
      <c r="G21" s="23">
        <f>D21/$D$31*100</f>
        <v>20.542625991189617</v>
      </c>
      <c r="H21" s="23">
        <f>E21/$E$31*100</f>
        <v>24.829274039694141</v>
      </c>
      <c r="I21" s="45">
        <f>+E21/D21-1</f>
        <v>0.60851103483684921</v>
      </c>
      <c r="J21" s="45">
        <f>+E21/C21-1</f>
        <v>0.61172152071308572</v>
      </c>
      <c r="M21" s="2"/>
    </row>
    <row r="22" spans="1:15" x14ac:dyDescent="0.25">
      <c r="A22" s="79" t="s">
        <v>16</v>
      </c>
      <c r="B22" s="79"/>
      <c r="C22" s="33">
        <v>1.147711273099407</v>
      </c>
      <c r="D22" s="33">
        <v>3.3189490308933163</v>
      </c>
      <c r="E22" s="33">
        <v>1.8697705263961599</v>
      </c>
      <c r="F22" s="23">
        <f t="shared" ref="F22:F30" si="5">C22/$C$31*100</f>
        <v>1.0172849305176634</v>
      </c>
      <c r="G22" s="23">
        <f t="shared" ref="G22:G31" si="6">D22/$D$31*100</f>
        <v>1.857946133993021</v>
      </c>
      <c r="H22" s="23">
        <f t="shared" ref="H22:H31" si="7">E22/$E$31*100</f>
        <v>0.78651111273672136</v>
      </c>
      <c r="I22" s="45">
        <f t="shared" ref="I22:I30" si="8">+E22/D22-1</f>
        <v>-0.43663777027244699</v>
      </c>
      <c r="J22" s="45">
        <f t="shared" ref="J22:J30" si="9">+E22/C22-1</f>
        <v>0.62912970380331279</v>
      </c>
    </row>
    <row r="23" spans="1:15" x14ac:dyDescent="0.25">
      <c r="A23" s="79" t="s">
        <v>17</v>
      </c>
      <c r="B23" s="79"/>
      <c r="C23" s="33">
        <v>32.715172807094909</v>
      </c>
      <c r="D23" s="33">
        <v>88.793044263104306</v>
      </c>
      <c r="E23" s="33">
        <v>77.585466858967294</v>
      </c>
      <c r="F23" s="23">
        <f t="shared" si="5"/>
        <v>28.997408212314689</v>
      </c>
      <c r="G23" s="23">
        <f t="shared" si="6"/>
        <v>49.706305152177165</v>
      </c>
      <c r="H23" s="23">
        <f t="shared" si="7"/>
        <v>32.636000519838824</v>
      </c>
      <c r="I23" s="45">
        <f t="shared" si="8"/>
        <v>-0.12622134421844611</v>
      </c>
      <c r="J23" s="45">
        <f t="shared" si="9"/>
        <v>1.3715438495908359</v>
      </c>
    </row>
    <row r="24" spans="1:15" ht="24" customHeight="1" x14ac:dyDescent="0.25">
      <c r="A24" s="78" t="s">
        <v>18</v>
      </c>
      <c r="B24" s="78"/>
      <c r="C24" s="33">
        <v>0.1522193778545694</v>
      </c>
      <c r="D24" s="33">
        <v>0.13043912061031604</v>
      </c>
      <c r="E24" s="33">
        <v>0.14750017030167401</v>
      </c>
      <c r="F24" s="23">
        <f t="shared" si="5"/>
        <v>0.13492111025977127</v>
      </c>
      <c r="G24" s="23">
        <f t="shared" si="6"/>
        <v>7.3019759449019436E-2</v>
      </c>
      <c r="H24" s="23">
        <f t="shared" si="7"/>
        <v>6.2045326651087467E-2</v>
      </c>
      <c r="I24" s="45">
        <f t="shared" si="8"/>
        <v>0.1307970309177986</v>
      </c>
      <c r="J24" s="45">
        <f t="shared" si="9"/>
        <v>-3.10026727175573E-2</v>
      </c>
      <c r="O24" s="19"/>
    </row>
    <row r="25" spans="1:15" x14ac:dyDescent="0.25">
      <c r="A25" s="79" t="s">
        <v>19</v>
      </c>
      <c r="B25" s="79"/>
      <c r="C25" s="33">
        <v>7.8150915769769957</v>
      </c>
      <c r="D25" s="33">
        <v>9.5630839913854437</v>
      </c>
      <c r="E25" s="33">
        <v>8.9783828400684964</v>
      </c>
      <c r="F25" s="23">
        <f t="shared" si="5"/>
        <v>6.926981618299072</v>
      </c>
      <c r="G25" s="23">
        <f t="shared" si="6"/>
        <v>5.3534099998103457</v>
      </c>
      <c r="H25" s="23">
        <f t="shared" si="7"/>
        <v>3.7767190029084734</v>
      </c>
      <c r="I25" s="45">
        <f t="shared" si="8"/>
        <v>-6.1141484467108542E-2</v>
      </c>
      <c r="J25" s="45">
        <f t="shared" si="9"/>
        <v>0.14885190424620465</v>
      </c>
      <c r="O25" s="19"/>
    </row>
    <row r="26" spans="1:15" x14ac:dyDescent="0.25">
      <c r="A26" s="79" t="s">
        <v>20</v>
      </c>
      <c r="B26" s="79"/>
      <c r="C26" s="33">
        <v>1.7391445803765437</v>
      </c>
      <c r="D26" s="33">
        <v>2.1310958722744551</v>
      </c>
      <c r="E26" s="33">
        <v>2.9881216609801116</v>
      </c>
      <c r="F26" s="23">
        <f t="shared" si="5"/>
        <v>1.5415075333631285</v>
      </c>
      <c r="G26" s="23">
        <f t="shared" si="6"/>
        <v>1.1929864846388119</v>
      </c>
      <c r="H26" s="23">
        <f t="shared" si="7"/>
        <v>1.2569408167428873</v>
      </c>
      <c r="I26" s="45">
        <f t="shared" si="8"/>
        <v>0.40215262009351949</v>
      </c>
      <c r="J26" s="45">
        <f>+E26/C26-1</f>
        <v>0.71815598006989778</v>
      </c>
    </row>
    <row r="27" spans="1:15" ht="21.75" customHeight="1" x14ac:dyDescent="0.25">
      <c r="A27" s="78" t="s">
        <v>21</v>
      </c>
      <c r="B27" s="78"/>
      <c r="C27" s="33">
        <v>13.212124160325516</v>
      </c>
      <c r="D27" s="33">
        <v>16.15433955937727</v>
      </c>
      <c r="E27" s="33">
        <v>16.590833015464518</v>
      </c>
      <c r="F27" s="23">
        <f t="shared" si="5"/>
        <v>11.710693380340578</v>
      </c>
      <c r="G27" s="23">
        <f t="shared" si="6"/>
        <v>9.0431918213209475</v>
      </c>
      <c r="H27" s="23">
        <f t="shared" si="7"/>
        <v>6.9788641718365518</v>
      </c>
      <c r="I27" s="45">
        <f t="shared" si="8"/>
        <v>2.7020198163030029E-2</v>
      </c>
      <c r="J27" s="45">
        <f t="shared" si="9"/>
        <v>0.25572790674226908</v>
      </c>
    </row>
    <row r="28" spans="1:15" x14ac:dyDescent="0.25">
      <c r="A28" s="79" t="s">
        <v>22</v>
      </c>
      <c r="B28" s="79"/>
      <c r="C28" s="33">
        <v>0.51610017015266441</v>
      </c>
      <c r="D28" s="33">
        <v>2.3894866995189692</v>
      </c>
      <c r="E28" s="33">
        <v>0.68739232976090103</v>
      </c>
      <c r="F28" s="23">
        <f t="shared" si="5"/>
        <v>0.45745035187820587</v>
      </c>
      <c r="G28" s="23">
        <f t="shared" si="6"/>
        <v>1.3376335503423151</v>
      </c>
      <c r="H28" s="23">
        <f t="shared" si="7"/>
        <v>0.28914869420312189</v>
      </c>
      <c r="I28" s="45">
        <f>+E28/D28-1</f>
        <v>-0.71232636285471651</v>
      </c>
      <c r="J28" s="45">
        <f>+E28/C28-1</f>
        <v>0.33189711903711983</v>
      </c>
    </row>
    <row r="29" spans="1:15" x14ac:dyDescent="0.25">
      <c r="A29" s="79" t="s">
        <v>23</v>
      </c>
      <c r="B29" s="79"/>
      <c r="C29" s="33">
        <v>3.3269524972242843</v>
      </c>
      <c r="D29" s="33">
        <v>5.0205012572630912</v>
      </c>
      <c r="E29" s="33">
        <v>7.03725838242294</v>
      </c>
      <c r="F29" s="23">
        <f t="shared" si="5"/>
        <v>2.9488763588028584</v>
      </c>
      <c r="G29" s="23">
        <f t="shared" si="6"/>
        <v>2.8104742841225314</v>
      </c>
      <c r="H29" s="23">
        <f t="shared" si="7"/>
        <v>2.9601931589131145</v>
      </c>
      <c r="I29" s="45">
        <f t="shared" si="8"/>
        <v>0.40170433624376334</v>
      </c>
      <c r="J29" s="45">
        <f t="shared" si="9"/>
        <v>1.115226588986229</v>
      </c>
    </row>
    <row r="30" spans="1:15" x14ac:dyDescent="0.25">
      <c r="A30" s="79" t="s">
        <v>24</v>
      </c>
      <c r="B30" s="79"/>
      <c r="C30" s="33">
        <v>15.569343781980288</v>
      </c>
      <c r="D30" s="33">
        <v>14.441896684482399</v>
      </c>
      <c r="E30" s="33">
        <v>62.815462969512701</v>
      </c>
      <c r="F30" s="23">
        <f t="shared" si="5"/>
        <v>13.800037673835423</v>
      </c>
      <c r="G30" s="23">
        <f>D30/$D$31*100</f>
        <v>8.0845670911790499</v>
      </c>
      <c r="H30" s="23">
        <f t="shared" si="7"/>
        <v>26.423060466381525</v>
      </c>
      <c r="I30" s="45">
        <f t="shared" si="8"/>
        <v>3.3495300057787407</v>
      </c>
      <c r="J30" s="45">
        <f t="shared" si="9"/>
        <v>3.0345607271010566</v>
      </c>
    </row>
    <row r="31" spans="1:15" ht="15.75" thickBot="1" x14ac:dyDescent="0.3">
      <c r="A31" s="34" t="s">
        <v>25</v>
      </c>
      <c r="B31" s="35"/>
      <c r="C31" s="36">
        <f>C8</f>
        <v>112.82102375343101</v>
      </c>
      <c r="D31" s="36">
        <f t="shared" ref="D31" si="10">D8</f>
        <v>178.63537430766993</v>
      </c>
      <c r="E31" s="36">
        <f>E8</f>
        <v>237.72970224033588</v>
      </c>
      <c r="F31" s="37">
        <f>C31/$C$31*100</f>
        <v>100</v>
      </c>
      <c r="G31" s="37">
        <f t="shared" si="6"/>
        <v>100</v>
      </c>
      <c r="H31" s="37">
        <f t="shared" si="7"/>
        <v>100</v>
      </c>
      <c r="I31" s="46">
        <f>+E31/D31-1</f>
        <v>0.33080977472516571</v>
      </c>
      <c r="J31" s="46">
        <f>+E31/C31-1</f>
        <v>1.1071400908388429</v>
      </c>
    </row>
    <row r="32" spans="1:15" ht="15.75" thickTop="1" x14ac:dyDescent="0.25">
      <c r="A32" s="20" t="s">
        <v>10</v>
      </c>
      <c r="B32" s="3"/>
      <c r="C32" s="4"/>
      <c r="D32" s="5"/>
      <c r="E32" s="5"/>
      <c r="F32" s="6"/>
      <c r="G32" s="6"/>
      <c r="H32" s="6"/>
      <c r="I32" s="7"/>
      <c r="J32" s="7"/>
    </row>
    <row r="33" spans="1:12" x14ac:dyDescent="0.25">
      <c r="A33" s="20" t="s">
        <v>44</v>
      </c>
      <c r="B33" s="3"/>
      <c r="C33" s="4"/>
      <c r="D33" s="5"/>
      <c r="E33" s="5"/>
      <c r="F33" s="6"/>
      <c r="G33" s="6"/>
      <c r="H33" s="6"/>
      <c r="I33" s="7"/>
      <c r="J33" s="7"/>
    </row>
    <row r="34" spans="1:12" x14ac:dyDescent="0.25">
      <c r="A34" s="21"/>
      <c r="B34" s="22"/>
      <c r="C34" s="22"/>
      <c r="D34" s="22"/>
      <c r="E34" s="22"/>
      <c r="F34" s="22"/>
      <c r="G34" s="22"/>
      <c r="H34" s="22"/>
      <c r="I34" s="22"/>
    </row>
    <row r="35" spans="1:12" x14ac:dyDescent="0.25">
      <c r="A35" s="24" t="s">
        <v>26</v>
      </c>
    </row>
    <row r="36" spans="1:12" ht="15.75" thickBot="1" x14ac:dyDescent="0.3">
      <c r="A36" s="24"/>
    </row>
    <row r="37" spans="1:12" ht="24" customHeight="1" thickTop="1" x14ac:dyDescent="0.25">
      <c r="A37" s="84" t="s">
        <v>12</v>
      </c>
      <c r="B37" s="84"/>
      <c r="C37" s="87" t="s">
        <v>13</v>
      </c>
      <c r="D37" s="87"/>
      <c r="E37" s="87"/>
      <c r="F37" s="88" t="s">
        <v>14</v>
      </c>
      <c r="G37" s="88"/>
      <c r="H37" s="88"/>
      <c r="I37" s="83" t="s">
        <v>3</v>
      </c>
      <c r="J37" s="83"/>
    </row>
    <row r="38" spans="1:12" ht="15" customHeight="1" x14ac:dyDescent="0.25">
      <c r="A38" s="85"/>
      <c r="B38" s="85"/>
      <c r="C38" s="55">
        <v>2025</v>
      </c>
      <c r="D38" s="69">
        <v>2026</v>
      </c>
      <c r="E38" s="69"/>
      <c r="F38" s="55">
        <v>2025</v>
      </c>
      <c r="G38" s="69">
        <v>2026</v>
      </c>
      <c r="H38" s="69"/>
      <c r="I38" s="57" t="s">
        <v>67</v>
      </c>
      <c r="J38" s="57" t="s">
        <v>66</v>
      </c>
    </row>
    <row r="39" spans="1:12" x14ac:dyDescent="0.25">
      <c r="A39" s="86"/>
      <c r="B39" s="86"/>
      <c r="C39" s="30" t="s">
        <v>56</v>
      </c>
      <c r="D39" s="30" t="s">
        <v>57</v>
      </c>
      <c r="E39" s="30" t="s">
        <v>55</v>
      </c>
      <c r="F39" s="30" t="s">
        <v>56</v>
      </c>
      <c r="G39" s="30" t="s">
        <v>57</v>
      </c>
      <c r="H39" s="30" t="s">
        <v>55</v>
      </c>
      <c r="I39" s="58"/>
      <c r="J39" s="58"/>
    </row>
    <row r="40" spans="1:12" x14ac:dyDescent="0.25">
      <c r="A40" s="79" t="s">
        <v>15</v>
      </c>
      <c r="B40" s="79"/>
      <c r="C40" s="23">
        <v>77.581587865083421</v>
      </c>
      <c r="D40" s="23">
        <v>75.972679966377953</v>
      </c>
      <c r="E40" s="23">
        <v>87.727749485405056</v>
      </c>
      <c r="F40" s="23">
        <f>C40/$C$50*100</f>
        <v>18.593617338778667</v>
      </c>
      <c r="G40" s="23">
        <f>D40/$D$50*100</f>
        <v>16.875654410019759</v>
      </c>
      <c r="H40" s="23">
        <f>E40/$E$50*100</f>
        <v>13.216569384462161</v>
      </c>
      <c r="I40" s="47">
        <f>+E40/D40-1</f>
        <v>0.15472758792014929</v>
      </c>
      <c r="J40" s="47">
        <f>+E40/C40-1</f>
        <v>0.13078053568542702</v>
      </c>
      <c r="L40" s="19"/>
    </row>
    <row r="41" spans="1:12" x14ac:dyDescent="0.25">
      <c r="A41" s="79" t="s">
        <v>16</v>
      </c>
      <c r="B41" s="79"/>
      <c r="C41" s="23">
        <v>13.293775732963702</v>
      </c>
      <c r="D41" s="23">
        <v>15.346113431878839</v>
      </c>
      <c r="E41" s="23">
        <v>16.29140987409577</v>
      </c>
      <c r="F41" s="23">
        <f t="shared" ref="F41:F49" si="11">C41/$C$50*100</f>
        <v>3.1860572304361816</v>
      </c>
      <c r="G41" s="23">
        <f t="shared" ref="G41:G50" si="12">D41/$D$50*100</f>
        <v>3.4088004652193455</v>
      </c>
      <c r="H41" s="23">
        <f t="shared" ref="H41:H50" si="13">E41/$E$50*100</f>
        <v>2.4543721939147676</v>
      </c>
      <c r="I41" s="47">
        <f t="shared" ref="I41:I49" si="14">+E41/D41-1</f>
        <v>6.1598426625287583E-2</v>
      </c>
      <c r="J41" s="47">
        <f t="shared" ref="J41:J49" si="15">+E41/C41-1</f>
        <v>0.22549155344173832</v>
      </c>
      <c r="L41" s="19"/>
    </row>
    <row r="42" spans="1:12" x14ac:dyDescent="0.25">
      <c r="A42" s="79" t="s">
        <v>17</v>
      </c>
      <c r="B42" s="79"/>
      <c r="C42" s="23">
        <v>9.8052300424557988</v>
      </c>
      <c r="D42" s="23">
        <v>9.8325708727105194</v>
      </c>
      <c r="E42" s="23">
        <v>24.688330426674806</v>
      </c>
      <c r="F42" s="23">
        <f t="shared" si="11"/>
        <v>2.349973754664187</v>
      </c>
      <c r="G42" s="23">
        <f t="shared" si="12"/>
        <v>2.1840886498057284</v>
      </c>
      <c r="H42" s="23">
        <f t="shared" si="13"/>
        <v>3.7194050227512152</v>
      </c>
      <c r="I42" s="47">
        <f t="shared" si="14"/>
        <v>1.5108723594553699</v>
      </c>
      <c r="J42" s="47">
        <f>+E42/C42-1</f>
        <v>1.5178736571989102</v>
      </c>
      <c r="L42" s="19"/>
    </row>
    <row r="43" spans="1:12" ht="26.25" customHeight="1" x14ac:dyDescent="0.25">
      <c r="A43" s="78" t="s">
        <v>18</v>
      </c>
      <c r="B43" s="78"/>
      <c r="C43" s="23">
        <v>50.354162986191511</v>
      </c>
      <c r="D43" s="23">
        <v>83.4900638348402</v>
      </c>
      <c r="E43" s="23">
        <v>95.702119913226838</v>
      </c>
      <c r="F43" s="23">
        <f t="shared" si="11"/>
        <v>12.068147401261374</v>
      </c>
      <c r="G43" s="23">
        <f t="shared" si="12"/>
        <v>18.545475354703679</v>
      </c>
      <c r="H43" s="23">
        <f t="shared" si="13"/>
        <v>14.417943187790422</v>
      </c>
      <c r="I43" s="47">
        <f t="shared" si="14"/>
        <v>0.14626957409620012</v>
      </c>
      <c r="J43" s="47">
        <f t="shared" si="15"/>
        <v>0.90058009581990217</v>
      </c>
      <c r="L43" s="19"/>
    </row>
    <row r="44" spans="1:12" x14ac:dyDescent="0.25">
      <c r="A44" s="79" t="s">
        <v>19</v>
      </c>
      <c r="B44" s="79"/>
      <c r="C44" s="23">
        <v>30.844406122867397</v>
      </c>
      <c r="D44" s="23">
        <v>13.490045365561601</v>
      </c>
      <c r="E44" s="23">
        <v>37.466655125965936</v>
      </c>
      <c r="F44" s="23">
        <f t="shared" si="11"/>
        <v>7.3923349633914004</v>
      </c>
      <c r="G44" s="23">
        <f t="shared" si="12"/>
        <v>2.9965159010509468</v>
      </c>
      <c r="H44" s="23">
        <f t="shared" si="13"/>
        <v>5.6445155607055115</v>
      </c>
      <c r="I44" s="47">
        <f t="shared" si="14"/>
        <v>1.777355754608033</v>
      </c>
      <c r="J44" s="47">
        <f t="shared" si="15"/>
        <v>0.21469854134065947</v>
      </c>
      <c r="L44" s="19"/>
    </row>
    <row r="45" spans="1:12" x14ac:dyDescent="0.25">
      <c r="A45" s="79" t="s">
        <v>20</v>
      </c>
      <c r="B45" s="79"/>
      <c r="C45" s="23">
        <v>41.486522060224516</v>
      </c>
      <c r="D45" s="23">
        <v>54.074450801890201</v>
      </c>
      <c r="E45" s="23">
        <v>71.996573198573969</v>
      </c>
      <c r="F45" s="23">
        <f t="shared" si="11"/>
        <v>9.9428812574199146</v>
      </c>
      <c r="G45" s="23">
        <f t="shared" si="12"/>
        <v>12.011446016491249</v>
      </c>
      <c r="H45" s="23">
        <f t="shared" si="13"/>
        <v>10.846598832228876</v>
      </c>
      <c r="I45" s="47">
        <f t="shared" si="14"/>
        <v>0.33143420101193688</v>
      </c>
      <c r="J45" s="47">
        <f t="shared" si="15"/>
        <v>0.73542079748355604</v>
      </c>
      <c r="L45" s="19"/>
    </row>
    <row r="46" spans="1:12" ht="22.5" customHeight="1" x14ac:dyDescent="0.25">
      <c r="A46" s="78" t="s">
        <v>21</v>
      </c>
      <c r="B46" s="78"/>
      <c r="C46" s="23">
        <v>60.979674959177238</v>
      </c>
      <c r="D46" s="23">
        <v>77.420494586740176</v>
      </c>
      <c r="E46" s="23">
        <v>110.96078184956504</v>
      </c>
      <c r="F46" s="23">
        <f t="shared" si="11"/>
        <v>14.614714300586531</v>
      </c>
      <c r="G46" s="23">
        <f t="shared" si="12"/>
        <v>17.19725447985828</v>
      </c>
      <c r="H46" s="23">
        <f t="shared" si="13"/>
        <v>16.716727385249133</v>
      </c>
      <c r="I46" s="47">
        <f t="shared" si="14"/>
        <v>0.43322233268927368</v>
      </c>
      <c r="J46" s="47">
        <f t="shared" si="15"/>
        <v>0.81963550845175193</v>
      </c>
      <c r="L46" s="19"/>
    </row>
    <row r="47" spans="1:12" x14ac:dyDescent="0.25">
      <c r="A47" s="79" t="s">
        <v>22</v>
      </c>
      <c r="B47" s="79"/>
      <c r="C47" s="23">
        <v>91.936745280914764</v>
      </c>
      <c r="D47" s="23">
        <v>80.312293558032124</v>
      </c>
      <c r="E47" s="23">
        <v>111.04669587980958</v>
      </c>
      <c r="F47" s="23">
        <f t="shared" si="11"/>
        <v>22.03405096707808</v>
      </c>
      <c r="G47" s="23">
        <f t="shared" si="12"/>
        <v>17.839603809701206</v>
      </c>
      <c r="H47" s="23">
        <f t="shared" si="13"/>
        <v>16.729670709892545</v>
      </c>
      <c r="I47" s="47">
        <f t="shared" si="14"/>
        <v>0.38268614878454899</v>
      </c>
      <c r="J47" s="47">
        <f t="shared" si="15"/>
        <v>0.2078597685887611</v>
      </c>
      <c r="L47" s="19"/>
    </row>
    <row r="48" spans="1:12" x14ac:dyDescent="0.25">
      <c r="A48" s="79" t="s">
        <v>23</v>
      </c>
      <c r="B48" s="79"/>
      <c r="C48" s="23">
        <v>28.836693127017014</v>
      </c>
      <c r="D48" s="23">
        <v>24.427918243313918</v>
      </c>
      <c r="E48" s="23">
        <v>31.313676606914125</v>
      </c>
      <c r="F48" s="23">
        <f t="shared" si="11"/>
        <v>6.9111557532435741</v>
      </c>
      <c r="G48" s="23">
        <f t="shared" si="12"/>
        <v>5.426123001226494</v>
      </c>
      <c r="H48" s="23">
        <f t="shared" si="13"/>
        <v>4.7175424194227453</v>
      </c>
      <c r="I48" s="47">
        <f t="shared" si="14"/>
        <v>0.28188068647580655</v>
      </c>
      <c r="J48" s="47">
        <f t="shared" si="15"/>
        <v>8.5896932390504777E-2</v>
      </c>
      <c r="L48" s="19"/>
    </row>
    <row r="49" spans="1:13" x14ac:dyDescent="0.25">
      <c r="A49" s="79" t="s">
        <v>24</v>
      </c>
      <c r="B49" s="79"/>
      <c r="C49" s="23">
        <v>12.1280073738662</v>
      </c>
      <c r="D49" s="23">
        <v>15.827071226818569</v>
      </c>
      <c r="E49" s="23">
        <v>76.576967663182359</v>
      </c>
      <c r="F49" s="23">
        <f t="shared" si="11"/>
        <v>2.9066629647192985</v>
      </c>
      <c r="G49" s="23">
        <f t="shared" si="12"/>
        <v>3.5156346263520057</v>
      </c>
      <c r="H49" s="23">
        <f t="shared" si="13"/>
        <v>11.536655303582613</v>
      </c>
      <c r="I49" s="47">
        <f t="shared" si="14"/>
        <v>3.8383536388857991</v>
      </c>
      <c r="J49" s="47">
        <f t="shared" si="15"/>
        <v>5.3140601174264406</v>
      </c>
      <c r="L49" s="19"/>
      <c r="M49" s="19"/>
    </row>
    <row r="50" spans="1:13" ht="15.75" thickBot="1" x14ac:dyDescent="0.3">
      <c r="A50" s="38" t="s">
        <v>27</v>
      </c>
      <c r="B50" s="35"/>
      <c r="C50" s="29">
        <f>C10</f>
        <v>417.24849152015202</v>
      </c>
      <c r="D50" s="29">
        <f t="shared" ref="D50:E50" si="16">D10</f>
        <v>450.19101553341773</v>
      </c>
      <c r="E50" s="29">
        <f t="shared" si="16"/>
        <v>663.77096002341352</v>
      </c>
      <c r="F50" s="37">
        <f>C50/$C$50*100</f>
        <v>100</v>
      </c>
      <c r="G50" s="37">
        <f t="shared" si="12"/>
        <v>100</v>
      </c>
      <c r="H50" s="37">
        <f t="shared" si="13"/>
        <v>100</v>
      </c>
      <c r="I50" s="48">
        <f>+E50/D50-1</f>
        <v>0.47442071725250079</v>
      </c>
      <c r="J50" s="48">
        <f>+E50/C50-1</f>
        <v>0.59082890295207968</v>
      </c>
      <c r="L50" s="19"/>
    </row>
    <row r="51" spans="1:13" ht="15.75" thickTop="1" x14ac:dyDescent="0.25">
      <c r="A51" s="20" t="s">
        <v>10</v>
      </c>
      <c r="C51" s="19"/>
      <c r="D51" s="19"/>
      <c r="E51" s="19"/>
      <c r="F51" s="23"/>
      <c r="H51" s="23"/>
      <c r="J51" s="47"/>
    </row>
    <row r="52" spans="1:13" x14ac:dyDescent="0.25">
      <c r="A52" s="20" t="s">
        <v>44</v>
      </c>
      <c r="C52" s="19"/>
      <c r="D52" s="19"/>
      <c r="E52" s="19"/>
      <c r="F52" s="23"/>
      <c r="H52" s="19"/>
      <c r="I52" s="19"/>
      <c r="L52" s="19"/>
    </row>
    <row r="53" spans="1:13" x14ac:dyDescent="0.25">
      <c r="A53" s="20"/>
      <c r="C53" s="19"/>
      <c r="D53" s="19"/>
      <c r="E53" s="19"/>
      <c r="F53" s="23"/>
      <c r="H53" s="19"/>
      <c r="I53" s="19"/>
      <c r="L53" s="19"/>
    </row>
    <row r="54" spans="1:13" x14ac:dyDescent="0.25">
      <c r="A54" s="1" t="s">
        <v>28</v>
      </c>
    </row>
    <row r="55" spans="1:13" ht="15.75" thickBot="1" x14ac:dyDescent="0.3">
      <c r="A55" s="21"/>
      <c r="B55" s="22"/>
      <c r="C55" s="22"/>
      <c r="D55" s="22"/>
      <c r="E55" s="22"/>
      <c r="F55" s="22"/>
      <c r="G55" s="22"/>
      <c r="H55" s="22"/>
    </row>
    <row r="56" spans="1:13" ht="24" customHeight="1" thickTop="1" x14ac:dyDescent="0.25">
      <c r="A56" s="84" t="s">
        <v>12</v>
      </c>
      <c r="B56" s="84"/>
      <c r="C56" s="87" t="s">
        <v>13</v>
      </c>
      <c r="D56" s="87"/>
      <c r="E56" s="87"/>
      <c r="F56" s="88" t="s">
        <v>14</v>
      </c>
      <c r="G56" s="88"/>
      <c r="H56" s="88"/>
      <c r="I56" s="83" t="s">
        <v>3</v>
      </c>
      <c r="J56" s="83"/>
    </row>
    <row r="57" spans="1:13" ht="15" customHeight="1" x14ac:dyDescent="0.25">
      <c r="A57" s="85"/>
      <c r="B57" s="85"/>
      <c r="C57" s="55">
        <v>2025</v>
      </c>
      <c r="D57" s="69">
        <v>2026</v>
      </c>
      <c r="E57" s="69"/>
      <c r="F57" s="55">
        <v>2025</v>
      </c>
      <c r="G57" s="69">
        <v>2026</v>
      </c>
      <c r="H57" s="69"/>
      <c r="I57" s="57" t="s">
        <v>67</v>
      </c>
      <c r="J57" s="57" t="s">
        <v>66</v>
      </c>
    </row>
    <row r="58" spans="1:13" x14ac:dyDescent="0.25">
      <c r="A58" s="86"/>
      <c r="B58" s="86"/>
      <c r="C58" s="30" t="s">
        <v>56</v>
      </c>
      <c r="D58" s="30" t="s">
        <v>57</v>
      </c>
      <c r="E58" s="30" t="s">
        <v>55</v>
      </c>
      <c r="F58" s="30" t="s">
        <v>56</v>
      </c>
      <c r="G58" s="30" t="s">
        <v>57</v>
      </c>
      <c r="H58" s="30" t="s">
        <v>55</v>
      </c>
      <c r="I58" s="58"/>
      <c r="J58" s="58"/>
    </row>
    <row r="59" spans="1:13" x14ac:dyDescent="0.25">
      <c r="A59" s="79" t="s">
        <v>15</v>
      </c>
      <c r="B59" s="79"/>
      <c r="C59" s="26">
        <v>18.650838353917553</v>
      </c>
      <c r="D59" s="26">
        <v>21.84678469042349</v>
      </c>
      <c r="E59" s="26">
        <v>26.303288220782196</v>
      </c>
      <c r="F59" s="33">
        <f>C59/$C$69*100</f>
        <v>37.44644836606065</v>
      </c>
      <c r="G59" s="33">
        <f>D59/$D$69*100</f>
        <v>39.03583188150364</v>
      </c>
      <c r="H59" s="33">
        <f>E59/$E$69*100</f>
        <v>36.13772503660995</v>
      </c>
      <c r="I59" s="45">
        <f>+E59/D59-1</f>
        <v>0.20398898938717558</v>
      </c>
      <c r="J59" s="45">
        <f t="shared" ref="J59:J66" si="17">+E59/C59-1</f>
        <v>0.41030058390148816</v>
      </c>
    </row>
    <row r="60" spans="1:13" x14ac:dyDescent="0.25">
      <c r="A60" s="79" t="s">
        <v>16</v>
      </c>
      <c r="B60" s="79"/>
      <c r="C60" s="26">
        <v>4.5143603640671213</v>
      </c>
      <c r="D60" s="26">
        <v>6.4194994620577024</v>
      </c>
      <c r="E60" s="26">
        <v>6.3650226312475979</v>
      </c>
      <c r="F60" s="33">
        <f t="shared" ref="F60:F68" si="18">C60/$C$69*100</f>
        <v>9.0637621253804088</v>
      </c>
      <c r="G60" s="33">
        <f t="shared" ref="G60:G69" si="19">D60/$D$69*100</f>
        <v>11.470360756296261</v>
      </c>
      <c r="H60" s="33">
        <f t="shared" ref="H60:H68" si="20">E60/$E$69*100</f>
        <v>8.7448168369340511</v>
      </c>
      <c r="I60" s="45">
        <f>+E60/D60-1</f>
        <v>-8.486149291247469E-3</v>
      </c>
      <c r="J60" s="45">
        <f>+E60/C60-1</f>
        <v>0.40995005226236758</v>
      </c>
    </row>
    <row r="61" spans="1:13" x14ac:dyDescent="0.25">
      <c r="A61" s="79" t="s">
        <v>17</v>
      </c>
      <c r="B61" s="79"/>
      <c r="C61" s="26">
        <v>1.7121526460404024</v>
      </c>
      <c r="D61" s="26">
        <v>0.57484799333310499</v>
      </c>
      <c r="E61" s="26">
        <v>1.3825361542272712</v>
      </c>
      <c r="F61" s="33">
        <f t="shared" si="18"/>
        <v>3.4375953744352241</v>
      </c>
      <c r="G61" s="33">
        <f t="shared" si="19"/>
        <v>1.0271383154614608</v>
      </c>
      <c r="H61" s="33">
        <f t="shared" si="20"/>
        <v>1.8994473609258706</v>
      </c>
      <c r="I61" s="45">
        <f t="shared" ref="I61:I66" si="21">+E61/D61-1</f>
        <v>1.4050464997033365</v>
      </c>
      <c r="J61" s="45">
        <f t="shared" si="17"/>
        <v>-0.19251583237944148</v>
      </c>
    </row>
    <row r="62" spans="1:13" ht="22.5" customHeight="1" x14ac:dyDescent="0.25">
      <c r="A62" s="78" t="s">
        <v>18</v>
      </c>
      <c r="B62" s="78"/>
      <c r="C62" s="26">
        <v>11.893220339113734</v>
      </c>
      <c r="D62" s="26">
        <v>12.63365434100742</v>
      </c>
      <c r="E62" s="26">
        <v>14.450596010662956</v>
      </c>
      <c r="F62" s="33">
        <f t="shared" si="18"/>
        <v>23.878758310146335</v>
      </c>
      <c r="G62" s="33">
        <f t="shared" si="19"/>
        <v>22.573811839724527</v>
      </c>
      <c r="H62" s="33">
        <f t="shared" si="20"/>
        <v>19.853474625118228</v>
      </c>
      <c r="I62" s="45">
        <f t="shared" si="21"/>
        <v>0.14381758599789674</v>
      </c>
      <c r="J62" s="45">
        <f t="shared" si="17"/>
        <v>0.21502802425501799</v>
      </c>
    </row>
    <row r="63" spans="1:13" x14ac:dyDescent="0.25">
      <c r="A63" s="79" t="s">
        <v>19</v>
      </c>
      <c r="B63" s="79"/>
      <c r="C63" s="26">
        <v>2.3188550180141023</v>
      </c>
      <c r="D63" s="26">
        <v>1.7429808113321847</v>
      </c>
      <c r="E63" s="26">
        <v>0.78754498831703001</v>
      </c>
      <c r="F63" s="33">
        <f t="shared" si="18"/>
        <v>4.65570946746245</v>
      </c>
      <c r="G63" s="33">
        <f t="shared" si="19"/>
        <v>3.1143578740753854</v>
      </c>
      <c r="H63" s="33">
        <f t="shared" si="20"/>
        <v>1.0819972013717565</v>
      </c>
      <c r="I63" s="45">
        <f t="shared" si="21"/>
        <v>-0.54816198595146992</v>
      </c>
      <c r="J63" s="45">
        <f t="shared" si="17"/>
        <v>-0.66037333847999957</v>
      </c>
    </row>
    <row r="64" spans="1:13" x14ac:dyDescent="0.25">
      <c r="A64" s="79" t="s">
        <v>20</v>
      </c>
      <c r="B64" s="79"/>
      <c r="C64" s="26">
        <v>3.0549383314875311</v>
      </c>
      <c r="D64" s="26">
        <v>4.3563076110861765</v>
      </c>
      <c r="E64" s="26">
        <v>5.7789256232975958</v>
      </c>
      <c r="F64" s="33">
        <f t="shared" si="18"/>
        <v>6.1335897250709186</v>
      </c>
      <c r="G64" s="33">
        <f t="shared" si="19"/>
        <v>7.7838498406137022</v>
      </c>
      <c r="H64" s="33">
        <f t="shared" si="20"/>
        <v>7.9395862383755595</v>
      </c>
      <c r="I64" s="45">
        <f t="shared" si="21"/>
        <v>0.32656509576850379</v>
      </c>
      <c r="J64" s="45">
        <f t="shared" si="17"/>
        <v>0.89166686729276212</v>
      </c>
      <c r="M64" s="19"/>
    </row>
    <row r="65" spans="1:10" ht="22.5" customHeight="1" x14ac:dyDescent="0.25">
      <c r="A65" s="78" t="s">
        <v>21</v>
      </c>
      <c r="B65" s="78"/>
      <c r="C65" s="26">
        <v>3.1097780487292024</v>
      </c>
      <c r="D65" s="26">
        <v>3.8954351409061028</v>
      </c>
      <c r="E65" s="26">
        <v>3.7001366347799847</v>
      </c>
      <c r="F65" s="33">
        <f t="shared" si="18"/>
        <v>6.2436948367624945</v>
      </c>
      <c r="G65" s="33">
        <f t="shared" si="19"/>
        <v>6.9603629742535089</v>
      </c>
      <c r="H65" s="33">
        <f t="shared" si="20"/>
        <v>5.0835667078277549</v>
      </c>
      <c r="I65" s="45">
        <f t="shared" si="21"/>
        <v>-5.0135222141239555E-2</v>
      </c>
      <c r="J65" s="45">
        <f t="shared" si="17"/>
        <v>0.18983946018013409</v>
      </c>
    </row>
    <row r="66" spans="1:10" x14ac:dyDescent="0.25">
      <c r="A66" s="79" t="s">
        <v>22</v>
      </c>
      <c r="B66" s="79"/>
      <c r="C66" s="26">
        <v>2.7193580832153414</v>
      </c>
      <c r="D66" s="26">
        <v>2.9650876087633131</v>
      </c>
      <c r="E66" s="26">
        <v>11.960035533700813</v>
      </c>
      <c r="F66" s="33">
        <f t="shared" si="18"/>
        <v>5.4598243853506885</v>
      </c>
      <c r="G66" s="33">
        <f t="shared" si="19"/>
        <v>5.2980181317185249</v>
      </c>
      <c r="H66" s="33">
        <f t="shared" si="20"/>
        <v>16.431727923791563</v>
      </c>
      <c r="I66" s="45">
        <f t="shared" si="21"/>
        <v>3.0336196132461453</v>
      </c>
      <c r="J66" s="45">
        <f t="shared" si="17"/>
        <v>3.3981098361122744</v>
      </c>
    </row>
    <row r="67" spans="1:10" x14ac:dyDescent="0.25">
      <c r="A67" s="79" t="s">
        <v>23</v>
      </c>
      <c r="B67" s="79"/>
      <c r="C67" s="26">
        <v>1.8082888571909208</v>
      </c>
      <c r="D67" s="26">
        <v>1.4151170334879251</v>
      </c>
      <c r="E67" s="26">
        <v>2.0392537894154308</v>
      </c>
      <c r="F67" s="33">
        <f t="shared" si="18"/>
        <v>3.6306140258568869</v>
      </c>
      <c r="G67" s="33">
        <f t="shared" si="19"/>
        <v>2.5285309208957099</v>
      </c>
      <c r="H67" s="33">
        <f t="shared" si="20"/>
        <v>2.8017026655828601</v>
      </c>
      <c r="I67" s="45">
        <f>+E67/D67-1</f>
        <v>0.44104956774434267</v>
      </c>
      <c r="J67" s="45">
        <f>+E67/C67-1</f>
        <v>0.12772568459184197</v>
      </c>
    </row>
    <row r="68" spans="1:10" x14ac:dyDescent="0.25">
      <c r="A68" s="79" t="s">
        <v>24</v>
      </c>
      <c r="B68" s="79"/>
      <c r="C68" s="33">
        <v>0.03</v>
      </c>
      <c r="D68" s="33">
        <v>0.12</v>
      </c>
      <c r="E68" s="33">
        <v>0.02</v>
      </c>
      <c r="F68" s="33">
        <f t="shared" si="18"/>
        <v>6.0232866194234853E-2</v>
      </c>
      <c r="G68" s="33">
        <f t="shared" si="19"/>
        <v>0.21441598350322891</v>
      </c>
      <c r="H68" s="33">
        <f t="shared" si="20"/>
        <v>2.7477724255066768E-2</v>
      </c>
      <c r="I68" s="45">
        <f>IFERROR(+E68/D68-1,0)</f>
        <v>-0.83333333333333326</v>
      </c>
      <c r="J68" s="45">
        <f>IFERROR(+E68/C68-1,0)</f>
        <v>-0.33333333333333326</v>
      </c>
    </row>
    <row r="69" spans="1:10" ht="15.75" thickBot="1" x14ac:dyDescent="0.3">
      <c r="A69" s="39" t="s">
        <v>29</v>
      </c>
      <c r="B69" s="40"/>
      <c r="C69" s="36">
        <f>C9</f>
        <v>49.806695074509712</v>
      </c>
      <c r="D69" s="36">
        <f t="shared" ref="D69:E69" si="22">D9</f>
        <v>55.965976994524247</v>
      </c>
      <c r="E69" s="36">
        <f t="shared" si="22"/>
        <v>72.786231546493852</v>
      </c>
      <c r="F69" s="36">
        <f>C69/$C$69*100</f>
        <v>100</v>
      </c>
      <c r="G69" s="36">
        <f t="shared" si="19"/>
        <v>100</v>
      </c>
      <c r="H69" s="36">
        <f>E69/$E$69*100</f>
        <v>100</v>
      </c>
      <c r="I69" s="46">
        <f>IFERROR(+E69/D69-1,0)</f>
        <v>0.30054428521126875</v>
      </c>
      <c r="J69" s="46">
        <f>IFERROR(+E69/C69-1,0)</f>
        <v>0.46137444850752019</v>
      </c>
    </row>
    <row r="70" spans="1:10" ht="15.75" thickTop="1" x14ac:dyDescent="0.25">
      <c r="A70" s="20" t="s">
        <v>10</v>
      </c>
      <c r="E70" s="33"/>
    </row>
    <row r="71" spans="1:10" x14ac:dyDescent="0.25">
      <c r="A71" s="20" t="s">
        <v>44</v>
      </c>
      <c r="E71" s="19"/>
    </row>
    <row r="72" spans="1:10" x14ac:dyDescent="0.25">
      <c r="I72" s="19"/>
    </row>
    <row r="73" spans="1:10" x14ac:dyDescent="0.25">
      <c r="A73" s="1" t="s">
        <v>68</v>
      </c>
    </row>
    <row r="74" spans="1:10" ht="15.75" thickBot="1" x14ac:dyDescent="0.3"/>
    <row r="75" spans="1:10" ht="15.75" thickTop="1" x14ac:dyDescent="0.25">
      <c r="A75" s="62" t="s">
        <v>30</v>
      </c>
      <c r="B75" s="80" t="s">
        <v>31</v>
      </c>
      <c r="C75" s="68" t="s">
        <v>32</v>
      </c>
      <c r="D75" s="68"/>
      <c r="E75" s="68"/>
      <c r="F75" s="68"/>
      <c r="G75" s="68"/>
      <c r="H75" s="68"/>
      <c r="I75" s="68"/>
      <c r="J75" s="68"/>
    </row>
    <row r="76" spans="1:10" ht="17.25" customHeight="1" x14ac:dyDescent="0.25">
      <c r="A76" s="63"/>
      <c r="B76" s="81"/>
      <c r="C76" s="69" t="s">
        <v>13</v>
      </c>
      <c r="D76" s="69"/>
      <c r="E76" s="69"/>
      <c r="F76" s="70" t="s">
        <v>14</v>
      </c>
      <c r="G76" s="70"/>
      <c r="H76" s="70"/>
      <c r="I76" s="71" t="s">
        <v>3</v>
      </c>
      <c r="J76" s="71"/>
    </row>
    <row r="77" spans="1:10" ht="15" customHeight="1" x14ac:dyDescent="0.25">
      <c r="A77" s="63"/>
      <c r="B77" s="81"/>
      <c r="C77" s="55">
        <v>2025</v>
      </c>
      <c r="D77" s="69">
        <v>2026</v>
      </c>
      <c r="E77" s="69"/>
      <c r="F77" s="55">
        <v>2025</v>
      </c>
      <c r="G77" s="69">
        <v>2026</v>
      </c>
      <c r="H77" s="69"/>
      <c r="I77" s="57" t="s">
        <v>67</v>
      </c>
      <c r="J77" s="57" t="s">
        <v>66</v>
      </c>
    </row>
    <row r="78" spans="1:10" ht="12.75" customHeight="1" x14ac:dyDescent="0.25">
      <c r="A78" s="64"/>
      <c r="B78" s="82"/>
      <c r="C78" s="30" t="s">
        <v>56</v>
      </c>
      <c r="D78" s="30" t="s">
        <v>57</v>
      </c>
      <c r="E78" s="30" t="s">
        <v>55</v>
      </c>
      <c r="F78" s="30" t="s">
        <v>56</v>
      </c>
      <c r="G78" s="30" t="s">
        <v>57</v>
      </c>
      <c r="H78" s="30" t="s">
        <v>55</v>
      </c>
      <c r="I78" s="58"/>
      <c r="J78" s="58"/>
    </row>
    <row r="79" spans="1:10" ht="21.75" customHeight="1" x14ac:dyDescent="0.25">
      <c r="A79" s="41">
        <v>1</v>
      </c>
      <c r="B79" s="12" t="s">
        <v>33</v>
      </c>
      <c r="C79" s="26">
        <v>20.500669452476412</v>
      </c>
      <c r="D79" s="26">
        <v>20.474988158919075</v>
      </c>
      <c r="E79" s="26">
        <v>69.273230625340261</v>
      </c>
      <c r="F79" s="54">
        <f>C79/$C$90*100</f>
        <v>18.170965632505144</v>
      </c>
      <c r="G79" s="54">
        <f>D79/$D$90*100</f>
        <v>11.461888911013945</v>
      </c>
      <c r="H79" s="54">
        <f>E79/$E$90*100</f>
        <v>29.139493286921127</v>
      </c>
      <c r="I79" s="23">
        <f>+E79/D79-1</f>
        <v>2.3833099236818982</v>
      </c>
      <c r="J79" s="23">
        <f>+E79/C79-1</f>
        <v>2.3790716340227753</v>
      </c>
    </row>
    <row r="80" spans="1:10" x14ac:dyDescent="0.25">
      <c r="A80" s="41">
        <v>2</v>
      </c>
      <c r="B80" s="12" t="s">
        <v>34</v>
      </c>
      <c r="C80" s="26">
        <v>26.309893273344748</v>
      </c>
      <c r="D80" s="26">
        <v>30.694099906678442</v>
      </c>
      <c r="E80" s="26">
        <v>51.857312034845542</v>
      </c>
      <c r="F80" s="54">
        <f t="shared" ref="F80:F89" si="23">C80/$C$90*100</f>
        <v>23.320027064144274</v>
      </c>
      <c r="G80" s="54">
        <f t="shared" ref="G80:G90" si="24">D80/$D$90*100</f>
        <v>17.182542945728613</v>
      </c>
      <c r="H80" s="54">
        <f t="shared" ref="H80:H90" si="25">E80/$E$90*100</f>
        <v>21.813560336023862</v>
      </c>
      <c r="I80" s="23">
        <f>+E80/D80-1</f>
        <v>0.68948795346699177</v>
      </c>
      <c r="J80" s="23">
        <f>+E80/C80-1</f>
        <v>0.97101947530070598</v>
      </c>
    </row>
    <row r="81" spans="1:15" x14ac:dyDescent="0.25">
      <c r="A81" s="41">
        <v>3</v>
      </c>
      <c r="B81" s="12" t="s">
        <v>35</v>
      </c>
      <c r="C81" s="26">
        <v>16.443180240695053</v>
      </c>
      <c r="D81" s="26">
        <v>61.922382062104383</v>
      </c>
      <c r="E81" s="26">
        <v>44.627909008677854</v>
      </c>
      <c r="F81" s="54">
        <f t="shared" si="23"/>
        <v>14.574571027321493</v>
      </c>
      <c r="G81" s="54">
        <f t="shared" si="24"/>
        <v>34.664120867490276</v>
      </c>
      <c r="H81" s="54">
        <f t="shared" si="25"/>
        <v>18.7725423403596</v>
      </c>
      <c r="I81" s="23">
        <f t="shared" ref="I81:I87" si="26">+E81/D81-1</f>
        <v>-0.27929276099361333</v>
      </c>
      <c r="J81" s="23">
        <f t="shared" ref="J81:J86" si="27">+E81/C81-1</f>
        <v>1.7140679817051883</v>
      </c>
    </row>
    <row r="82" spans="1:15" x14ac:dyDescent="0.25">
      <c r="A82" s="41">
        <v>4</v>
      </c>
      <c r="B82" s="12" t="s">
        <v>47</v>
      </c>
      <c r="C82" s="26">
        <v>1.935076501738326</v>
      </c>
      <c r="D82" s="26">
        <v>6.4384392654670295</v>
      </c>
      <c r="E82" s="26">
        <v>9.1852800052974413</v>
      </c>
      <c r="F82" s="54">
        <f t="shared" si="23"/>
        <v>1.7151736771751092</v>
      </c>
      <c r="G82" s="54">
        <f t="shared" si="24"/>
        <v>3.604235325965103</v>
      </c>
      <c r="H82" s="54">
        <f t="shared" si="25"/>
        <v>3.8637494258127938</v>
      </c>
      <c r="I82" s="23">
        <f t="shared" si="26"/>
        <v>0.42663145936054159</v>
      </c>
      <c r="J82" s="23">
        <f t="shared" si="27"/>
        <v>3.7467270658529941</v>
      </c>
    </row>
    <row r="83" spans="1:15" x14ac:dyDescent="0.25">
      <c r="A83" s="41">
        <v>5</v>
      </c>
      <c r="B83" s="12" t="s">
        <v>58</v>
      </c>
      <c r="C83" s="26">
        <v>2.2489009757054936</v>
      </c>
      <c r="D83" s="26">
        <v>9.6436799482507922</v>
      </c>
      <c r="E83" s="26">
        <v>6.650460197924227</v>
      </c>
      <c r="F83" s="54">
        <f t="shared" si="23"/>
        <v>1.9933350193847201</v>
      </c>
      <c r="G83" s="54">
        <f t="shared" si="24"/>
        <v>5.3985275792246759</v>
      </c>
      <c r="H83" s="54">
        <f t="shared" si="25"/>
        <v>2.7974881284295132</v>
      </c>
      <c r="I83" s="23">
        <f t="shared" si="26"/>
        <v>-0.31038148988649161</v>
      </c>
      <c r="J83" s="23">
        <f t="shared" si="27"/>
        <v>1.9572045500304602</v>
      </c>
    </row>
    <row r="84" spans="1:15" ht="13.5" customHeight="1" x14ac:dyDescent="0.25">
      <c r="A84" s="41">
        <v>6</v>
      </c>
      <c r="B84" s="12" t="s">
        <v>49</v>
      </c>
      <c r="C84" s="26">
        <v>3.4297033493824731</v>
      </c>
      <c r="D84" s="26">
        <v>2.6024277635802151</v>
      </c>
      <c r="E84" s="26">
        <v>6.6415133521786034</v>
      </c>
      <c r="F84" s="54">
        <f t="shared" si="23"/>
        <v>3.0399505653113454</v>
      </c>
      <c r="G84" s="54">
        <f t="shared" si="24"/>
        <v>1.4568378596156231</v>
      </c>
      <c r="H84" s="54">
        <f t="shared" si="25"/>
        <v>2.7937246753728235</v>
      </c>
      <c r="I84" s="23">
        <f t="shared" si="26"/>
        <v>1.5520452268161069</v>
      </c>
      <c r="J84" s="23">
        <f t="shared" si="27"/>
        <v>0.93646874834653704</v>
      </c>
    </row>
    <row r="85" spans="1:15" ht="14.25" customHeight="1" x14ac:dyDescent="0.25">
      <c r="A85" s="41">
        <v>7</v>
      </c>
      <c r="B85" s="12" t="s">
        <v>59</v>
      </c>
      <c r="C85" s="26">
        <v>3.4869146622180476</v>
      </c>
      <c r="D85" s="26">
        <v>4.6303687643730314</v>
      </c>
      <c r="E85" s="26">
        <v>5.3156577754024514</v>
      </c>
      <c r="F85" s="54">
        <f t="shared" si="23"/>
        <v>3.0906603629467657</v>
      </c>
      <c r="G85" s="54">
        <f t="shared" si="24"/>
        <v>2.5920782948611207</v>
      </c>
      <c r="H85" s="54">
        <f t="shared" si="25"/>
        <v>2.2360090999603068</v>
      </c>
      <c r="I85" s="23">
        <f t="shared" si="26"/>
        <v>0.14799879791479431</v>
      </c>
      <c r="J85" s="23">
        <f t="shared" si="27"/>
        <v>0.52445880967477687</v>
      </c>
    </row>
    <row r="86" spans="1:15" x14ac:dyDescent="0.25">
      <c r="A86" s="41">
        <v>8</v>
      </c>
      <c r="B86" s="12" t="s">
        <v>60</v>
      </c>
      <c r="C86" s="26">
        <v>1.0127989801424304</v>
      </c>
      <c r="D86" s="26">
        <v>3.8071635664116301</v>
      </c>
      <c r="E86" s="26">
        <v>5.2183933738160961</v>
      </c>
      <c r="F86" s="54">
        <f t="shared" si="23"/>
        <v>0.89770412149059242</v>
      </c>
      <c r="G86" s="54">
        <f t="shared" si="24"/>
        <v>2.1312484053994925</v>
      </c>
      <c r="H86" s="54">
        <f t="shared" si="25"/>
        <v>2.1950952382637046</v>
      </c>
      <c r="I86" s="23">
        <f t="shared" si="26"/>
        <v>0.37067748279977208</v>
      </c>
      <c r="J86" s="23">
        <f t="shared" si="27"/>
        <v>4.1524473030988149</v>
      </c>
    </row>
    <row r="87" spans="1:15" x14ac:dyDescent="0.25">
      <c r="A87" s="41">
        <v>9</v>
      </c>
      <c r="B87" s="12" t="s">
        <v>50</v>
      </c>
      <c r="C87" s="26">
        <v>1.4628501367249378</v>
      </c>
      <c r="D87" s="26">
        <v>5.1871754907214243</v>
      </c>
      <c r="E87" s="26">
        <v>4.0943482532027238</v>
      </c>
      <c r="F87" s="54">
        <f t="shared" si="23"/>
        <v>1.2966112946483974</v>
      </c>
      <c r="G87" s="54">
        <f t="shared" si="24"/>
        <v>2.9037784430016482</v>
      </c>
      <c r="H87" s="54">
        <f t="shared" si="25"/>
        <v>1.7222703829677495</v>
      </c>
      <c r="I87" s="23">
        <f t="shared" si="26"/>
        <v>-0.21067867078596014</v>
      </c>
      <c r="J87" s="23">
        <f>+E87/C87-1</f>
        <v>1.7988842810441565</v>
      </c>
    </row>
    <row r="88" spans="1:15" ht="24" customHeight="1" x14ac:dyDescent="0.25">
      <c r="A88" s="41">
        <v>10</v>
      </c>
      <c r="B88" s="12" t="s">
        <v>51</v>
      </c>
      <c r="C88" s="26">
        <v>4.7969374384927024</v>
      </c>
      <c r="D88" s="26">
        <v>1.6609912593831695</v>
      </c>
      <c r="E88" s="26">
        <v>3.365991263597361</v>
      </c>
      <c r="F88" s="54">
        <f t="shared" si="23"/>
        <v>4.2518116561114994</v>
      </c>
      <c r="G88" s="54">
        <f t="shared" si="24"/>
        <v>0.92982213955136694</v>
      </c>
      <c r="H88" s="54">
        <f t="shared" si="25"/>
        <v>1.4158900767874891</v>
      </c>
      <c r="I88" s="23">
        <f>IFERROR(+E88/D88-1,0)</f>
        <v>1.0264954704501967</v>
      </c>
      <c r="J88" s="23">
        <f>IFERROR(+E88/C88-1,0)</f>
        <v>-0.29830411449872363</v>
      </c>
    </row>
    <row r="89" spans="1:15" x14ac:dyDescent="0.25">
      <c r="A89" s="59" t="s">
        <v>36</v>
      </c>
      <c r="B89" s="59"/>
      <c r="C89" s="33">
        <f>C90-SUM(C79:C88)</f>
        <v>31.194098742510377</v>
      </c>
      <c r="D89" s="33">
        <f t="shared" ref="D89:E89" si="28">D90-SUM(D79:D88)</f>
        <v>31.573658121780767</v>
      </c>
      <c r="E89" s="33">
        <f t="shared" si="28"/>
        <v>31.499606350053341</v>
      </c>
      <c r="F89" s="23">
        <f t="shared" si="23"/>
        <v>27.649189578960659</v>
      </c>
      <c r="G89" s="23">
        <f t="shared" si="24"/>
        <v>17.674919228148148</v>
      </c>
      <c r="H89" s="23">
        <f t="shared" si="25"/>
        <v>13.250177009101039</v>
      </c>
      <c r="I89" s="23">
        <f>IFERROR(+E89/D89-1,0)</f>
        <v>-2.3453656032444981E-3</v>
      </c>
      <c r="J89" s="23">
        <f>IFERROR(+E89/C89-1,0)</f>
        <v>9.7937629185813613E-3</v>
      </c>
    </row>
    <row r="90" spans="1:15" ht="15.75" thickBot="1" x14ac:dyDescent="0.3">
      <c r="A90" s="60" t="s">
        <v>37</v>
      </c>
      <c r="B90" s="60"/>
      <c r="C90" s="36">
        <f>C8</f>
        <v>112.82102375343101</v>
      </c>
      <c r="D90" s="36">
        <f t="shared" ref="D90:E90" si="29">D8</f>
        <v>178.63537430766993</v>
      </c>
      <c r="E90" s="36">
        <f t="shared" si="29"/>
        <v>237.72970224033588</v>
      </c>
      <c r="F90" s="37">
        <f>C90/$C$90*100</f>
        <v>100</v>
      </c>
      <c r="G90" s="37">
        <f t="shared" si="24"/>
        <v>100</v>
      </c>
      <c r="H90" s="37">
        <f t="shared" si="25"/>
        <v>100</v>
      </c>
      <c r="I90" s="53">
        <f>IFERROR(+E90/D90-1,0)</f>
        <v>0.33080977472516571</v>
      </c>
      <c r="J90" s="53">
        <f>IFERROR(+E90/C90-1,0)</f>
        <v>1.1071400908388429</v>
      </c>
    </row>
    <row r="91" spans="1:15" ht="15.75" thickTop="1" x14ac:dyDescent="0.25">
      <c r="A91" s="20" t="s">
        <v>10</v>
      </c>
      <c r="B91" s="8"/>
      <c r="C91" s="6"/>
      <c r="D91" s="6"/>
      <c r="E91" s="6"/>
      <c r="F91" s="6"/>
      <c r="G91" s="6"/>
      <c r="H91" s="6"/>
      <c r="I91" s="9"/>
      <c r="J91" s="9"/>
    </row>
    <row r="92" spans="1:15" x14ac:dyDescent="0.25">
      <c r="A92" s="20" t="s">
        <v>44</v>
      </c>
      <c r="K92" s="10"/>
      <c r="L92" s="11"/>
      <c r="M92" s="19"/>
      <c r="N92" s="19"/>
      <c r="O92" s="19"/>
    </row>
    <row r="93" spans="1:15" ht="15.75" thickBot="1" x14ac:dyDescent="0.3">
      <c r="K93" s="10"/>
      <c r="L93" s="11"/>
      <c r="M93" s="19"/>
      <c r="N93" s="19"/>
      <c r="O93" s="19"/>
    </row>
    <row r="94" spans="1:15" ht="15.75" thickTop="1" x14ac:dyDescent="0.25">
      <c r="A94" s="72" t="s">
        <v>30</v>
      </c>
      <c r="B94" s="75" t="s">
        <v>31</v>
      </c>
      <c r="C94" s="68" t="s">
        <v>38</v>
      </c>
      <c r="D94" s="68"/>
      <c r="E94" s="68"/>
      <c r="F94" s="68"/>
      <c r="G94" s="68"/>
      <c r="H94" s="68"/>
      <c r="I94" s="68"/>
      <c r="J94" s="68"/>
      <c r="K94" s="10"/>
      <c r="L94" s="11"/>
      <c r="M94" s="19"/>
      <c r="N94" s="19"/>
      <c r="O94" s="19"/>
    </row>
    <row r="95" spans="1:15" ht="15" customHeight="1" x14ac:dyDescent="0.25">
      <c r="A95" s="73"/>
      <c r="B95" s="76"/>
      <c r="C95" s="69" t="s">
        <v>13</v>
      </c>
      <c r="D95" s="69"/>
      <c r="E95" s="69"/>
      <c r="F95" s="70" t="s">
        <v>14</v>
      </c>
      <c r="G95" s="70"/>
      <c r="H95" s="70"/>
      <c r="I95" s="71" t="s">
        <v>3</v>
      </c>
      <c r="J95" s="71"/>
      <c r="K95" s="10"/>
      <c r="L95" s="11"/>
      <c r="M95" s="19"/>
      <c r="N95" s="19"/>
      <c r="O95" s="19"/>
    </row>
    <row r="96" spans="1:15" ht="15" customHeight="1" x14ac:dyDescent="0.25">
      <c r="A96" s="73"/>
      <c r="B96" s="76"/>
      <c r="C96" s="55">
        <v>2025</v>
      </c>
      <c r="D96" s="69">
        <v>2026</v>
      </c>
      <c r="E96" s="69"/>
      <c r="F96" s="55">
        <v>2025</v>
      </c>
      <c r="G96" s="69">
        <v>2026</v>
      </c>
      <c r="H96" s="69"/>
      <c r="I96" s="57" t="s">
        <v>67</v>
      </c>
      <c r="J96" s="57" t="s">
        <v>66</v>
      </c>
      <c r="K96" s="10"/>
      <c r="L96" s="11"/>
      <c r="M96" s="19"/>
      <c r="N96" s="19"/>
      <c r="O96" s="19"/>
    </row>
    <row r="97" spans="1:19" x14ac:dyDescent="0.25">
      <c r="A97" s="74"/>
      <c r="B97" s="77"/>
      <c r="C97" s="30" t="s">
        <v>56</v>
      </c>
      <c r="D97" s="30" t="s">
        <v>57</v>
      </c>
      <c r="E97" s="30" t="s">
        <v>55</v>
      </c>
      <c r="F97" s="30" t="s">
        <v>56</v>
      </c>
      <c r="G97" s="30" t="s">
        <v>57</v>
      </c>
      <c r="H97" s="30" t="s">
        <v>55</v>
      </c>
      <c r="I97" s="58"/>
      <c r="J97" s="58"/>
      <c r="K97" s="10"/>
      <c r="L97" s="11"/>
      <c r="M97" s="19"/>
      <c r="N97" s="19"/>
      <c r="O97" s="19"/>
    </row>
    <row r="98" spans="1:19" x14ac:dyDescent="0.25">
      <c r="A98" s="49">
        <v>1</v>
      </c>
      <c r="B98" s="12" t="s">
        <v>34</v>
      </c>
      <c r="C98" s="26">
        <v>46.76860429815094</v>
      </c>
      <c r="D98" s="26">
        <v>49.795712846282704</v>
      </c>
      <c r="E98" s="26">
        <v>59.539224974278667</v>
      </c>
      <c r="F98" s="23">
        <f>C98/$C$109*100</f>
        <v>93.900236159388101</v>
      </c>
      <c r="G98" s="23">
        <f>D98/$D$109*100</f>
        <v>88.974972868167299</v>
      </c>
      <c r="H98" s="23">
        <f>E98/$E$109*100</f>
        <v>81.800120310180702</v>
      </c>
      <c r="I98" s="50">
        <f>+E98/D98-1</f>
        <v>0.19566969867614459</v>
      </c>
      <c r="J98" s="50">
        <f>+E98/C98-1</f>
        <v>0.27305969181194123</v>
      </c>
      <c r="K98" s="10"/>
      <c r="L98" s="11"/>
      <c r="M98" s="19"/>
      <c r="N98" s="19"/>
      <c r="O98" s="19"/>
    </row>
    <row r="99" spans="1:19" x14ac:dyDescent="0.25">
      <c r="A99" s="49">
        <v>2</v>
      </c>
      <c r="B99" s="12" t="s">
        <v>40</v>
      </c>
      <c r="C99" s="26">
        <v>6.6666708956583914E-2</v>
      </c>
      <c r="D99" s="26">
        <v>4.1871643213057501</v>
      </c>
      <c r="E99" s="26">
        <v>7.0693455949018222</v>
      </c>
      <c r="F99" s="23">
        <f t="shared" ref="F99:F107" si="30">C99/$C$109*100</f>
        <v>0.13385089867306393</v>
      </c>
      <c r="G99" s="23">
        <f t="shared" ref="G99:G107" si="31">D99/$D$109*100</f>
        <v>7.4816246336866872</v>
      </c>
      <c r="H99" s="23">
        <f>E99/$E$90*100</f>
        <v>2.9736905099704272</v>
      </c>
      <c r="I99" s="50">
        <f>+E99/D99-1</f>
        <v>0.68833727373213671</v>
      </c>
      <c r="J99" s="50">
        <f>IFERROR(+E99/C99-1,0)</f>
        <v>105.04011665711096</v>
      </c>
      <c r="K99" s="10"/>
      <c r="L99" s="11"/>
      <c r="M99" s="19"/>
      <c r="N99" s="19"/>
      <c r="O99" s="19"/>
    </row>
    <row r="100" spans="1:19" x14ac:dyDescent="0.25">
      <c r="A100" s="49">
        <v>3</v>
      </c>
      <c r="B100" s="12" t="s">
        <v>33</v>
      </c>
      <c r="C100" s="26">
        <v>0.73866167061528321</v>
      </c>
      <c r="D100" s="26">
        <v>0.61651854319892418</v>
      </c>
      <c r="E100" s="26">
        <v>2.9810020702789064</v>
      </c>
      <c r="F100" s="23">
        <f t="shared" si="30"/>
        <v>1.4830569856326778</v>
      </c>
      <c r="G100" s="23">
        <f t="shared" si="31"/>
        <v>1.101595248233127</v>
      </c>
      <c r="H100" s="23">
        <f t="shared" ref="H100:H107" si="32">E100/$E$90*100</f>
        <v>1.2539459908401451</v>
      </c>
      <c r="I100" s="50">
        <f>IFERROR(+E100/D100-1,0)</f>
        <v>3.8352188318803968</v>
      </c>
      <c r="J100" s="50">
        <f t="shared" ref="J100:J101" si="33">IFERROR(+E100/C100-1,0)</f>
        <v>3.0356799179735701</v>
      </c>
      <c r="K100" s="10"/>
      <c r="L100" s="11"/>
      <c r="M100" s="19"/>
      <c r="N100" s="19"/>
      <c r="O100" s="19"/>
    </row>
    <row r="101" spans="1:19" x14ac:dyDescent="0.25">
      <c r="A101" s="49">
        <v>4</v>
      </c>
      <c r="B101" s="12" t="s">
        <v>63</v>
      </c>
      <c r="C101" s="26">
        <v>1.1169183197117745</v>
      </c>
      <c r="D101" s="26">
        <v>0</v>
      </c>
      <c r="E101" s="26">
        <v>1.4211339545875672</v>
      </c>
      <c r="F101" s="23">
        <f t="shared" si="30"/>
        <v>2.242506390036298</v>
      </c>
      <c r="G101" s="23">
        <f t="shared" si="31"/>
        <v>0</v>
      </c>
      <c r="H101" s="23">
        <f t="shared" si="32"/>
        <v>0.59779402455602859</v>
      </c>
      <c r="I101" s="50">
        <f>IFERROR(+E101/D101-1,0)</f>
        <v>0</v>
      </c>
      <c r="J101" s="50">
        <f t="shared" si="33"/>
        <v>0.27237053015147694</v>
      </c>
      <c r="K101" s="10"/>
      <c r="L101" s="11"/>
      <c r="M101" s="19"/>
      <c r="N101" s="19"/>
      <c r="O101" s="19"/>
    </row>
    <row r="102" spans="1:19" x14ac:dyDescent="0.25">
      <c r="A102" s="49">
        <v>5</v>
      </c>
      <c r="B102" s="12" t="s">
        <v>48</v>
      </c>
      <c r="C102" s="26">
        <v>2.2919406165449369E-2</v>
      </c>
      <c r="D102" s="26">
        <v>0.313874221889483</v>
      </c>
      <c r="E102" s="26">
        <v>0.49135803789194538</v>
      </c>
      <c r="F102" s="23">
        <f t="shared" si="30"/>
        <v>4.6016717493827776E-2</v>
      </c>
      <c r="G102" s="23">
        <f t="shared" si="31"/>
        <v>0.56083041652286825</v>
      </c>
      <c r="H102" s="23">
        <f>E102/$E$90*100</f>
        <v>0.20668769331785083</v>
      </c>
      <c r="I102" s="50">
        <f>IFERROR(+E102/D102-1,0)</f>
        <v>0.56546158819297854</v>
      </c>
      <c r="J102" s="50">
        <f>IFERROR(E102/C102-1,0)</f>
        <v>20.438515219153434</v>
      </c>
      <c r="K102" s="10"/>
      <c r="L102" s="11"/>
      <c r="M102" s="19"/>
      <c r="N102" s="19"/>
      <c r="O102" s="19"/>
    </row>
    <row r="103" spans="1:19" x14ac:dyDescent="0.25">
      <c r="A103" s="49">
        <v>6</v>
      </c>
      <c r="B103" s="12" t="s">
        <v>50</v>
      </c>
      <c r="C103" s="26">
        <v>0.22262881134958576</v>
      </c>
      <c r="D103" s="26">
        <v>0.28415687523256772</v>
      </c>
      <c r="E103" s="26">
        <v>0.35098557472167563</v>
      </c>
      <c r="F103" s="23">
        <f t="shared" si="30"/>
        <v>0.44698571350003846</v>
      </c>
      <c r="G103" s="23">
        <f t="shared" si="31"/>
        <v>0.50773146560162763</v>
      </c>
      <c r="H103" s="23">
        <f t="shared" si="32"/>
        <v>0.14764060671175294</v>
      </c>
      <c r="I103" s="50">
        <f t="shared" ref="I103:I106" si="34">IFERROR(+E103/D103-1,0)</f>
        <v>0.23518241265291251</v>
      </c>
      <c r="J103" s="50">
        <f t="shared" ref="J103:J106" si="35">IFERROR(E103/C103-1,0)</f>
        <v>0.57655054884399481</v>
      </c>
      <c r="K103" s="10"/>
      <c r="L103" s="11"/>
      <c r="M103" s="19"/>
      <c r="N103" s="19"/>
      <c r="O103" s="19"/>
    </row>
    <row r="104" spans="1:19" x14ac:dyDescent="0.25">
      <c r="A104" s="49">
        <v>7</v>
      </c>
      <c r="B104" s="12" t="s">
        <v>64</v>
      </c>
      <c r="C104" s="26">
        <v>0.14218124220206635</v>
      </c>
      <c r="D104" s="26">
        <v>0</v>
      </c>
      <c r="E104" s="26">
        <v>0.23582936381883476</v>
      </c>
      <c r="F104" s="23">
        <f t="shared" si="30"/>
        <v>0.28546612456290538</v>
      </c>
      <c r="G104" s="23">
        <f t="shared" si="31"/>
        <v>0</v>
      </c>
      <c r="H104" s="23">
        <f t="shared" si="32"/>
        <v>9.9200630630673164E-2</v>
      </c>
      <c r="I104" s="50">
        <f t="shared" si="34"/>
        <v>0</v>
      </c>
      <c r="J104" s="50">
        <f t="shared" si="35"/>
        <v>0.65865313993864794</v>
      </c>
      <c r="K104" s="10"/>
      <c r="L104" s="11"/>
      <c r="M104" s="19"/>
      <c r="N104" s="19"/>
      <c r="O104" s="19"/>
    </row>
    <row r="105" spans="1:19" x14ac:dyDescent="0.25">
      <c r="A105" s="49">
        <v>8</v>
      </c>
      <c r="B105" s="12" t="s">
        <v>54</v>
      </c>
      <c r="C105" s="26">
        <v>2.3687634054364737E-3</v>
      </c>
      <c r="D105" s="26">
        <v>4.371563598602618E-2</v>
      </c>
      <c r="E105" s="26">
        <v>0.20711098301925951</v>
      </c>
      <c r="F105" s="23">
        <f t="shared" si="30"/>
        <v>4.7559136415151739E-3</v>
      </c>
      <c r="G105" s="23">
        <f t="shared" si="31"/>
        <v>7.8111092370107923E-2</v>
      </c>
      <c r="H105" s="23">
        <f>E105/$E$90*100</f>
        <v>8.7120364459077143E-2</v>
      </c>
      <c r="I105" s="50">
        <f t="shared" si="34"/>
        <v>3.7376866045243649</v>
      </c>
      <c r="J105" s="50">
        <f t="shared" si="35"/>
        <v>86.434220971130202</v>
      </c>
      <c r="K105" s="10"/>
      <c r="L105" s="11"/>
      <c r="M105" s="19"/>
      <c r="N105" s="19"/>
      <c r="O105" s="19"/>
    </row>
    <row r="106" spans="1:19" x14ac:dyDescent="0.25">
      <c r="A106" s="49">
        <v>9</v>
      </c>
      <c r="B106" s="12" t="s">
        <v>65</v>
      </c>
      <c r="C106" s="26">
        <v>0.19497338328683778</v>
      </c>
      <c r="D106" s="26">
        <v>0.11972702982672574</v>
      </c>
      <c r="E106" s="26">
        <v>0.18085895740970279</v>
      </c>
      <c r="F106" s="23">
        <f t="shared" si="30"/>
        <v>0.39146019023177892</v>
      </c>
      <c r="G106" s="23">
        <f t="shared" si="31"/>
        <v>0.21392824043514852</v>
      </c>
      <c r="H106" s="23">
        <f t="shared" si="32"/>
        <v>7.6077560231350941E-2</v>
      </c>
      <c r="I106" s="50">
        <f t="shared" si="34"/>
        <v>0.51059420476269968</v>
      </c>
      <c r="J106" s="50">
        <f t="shared" si="35"/>
        <v>-7.2391552319581831E-2</v>
      </c>
      <c r="L106" s="12"/>
      <c r="N106" s="19"/>
    </row>
    <row r="107" spans="1:19" x14ac:dyDescent="0.25">
      <c r="A107" s="49">
        <v>10</v>
      </c>
      <c r="B107" s="12" t="s">
        <v>52</v>
      </c>
      <c r="C107" s="26">
        <v>1.7911317342604405E-3</v>
      </c>
      <c r="D107" s="26">
        <v>0</v>
      </c>
      <c r="E107" s="26">
        <v>0.10900411248033658</v>
      </c>
      <c r="F107" s="23">
        <f t="shared" si="30"/>
        <v>3.5961666028652317E-3</v>
      </c>
      <c r="G107" s="23">
        <f t="shared" si="31"/>
        <v>0</v>
      </c>
      <c r="H107" s="23">
        <f t="shared" si="32"/>
        <v>4.5852121738720504E-2</v>
      </c>
      <c r="I107" s="50">
        <f>IFERROR(+E107/D107-1,0)</f>
        <v>0</v>
      </c>
      <c r="J107" s="50">
        <f>IFERROR(+E107/C107-1,0)</f>
        <v>59.857674728958138</v>
      </c>
      <c r="N107" s="19"/>
    </row>
    <row r="108" spans="1:19" x14ac:dyDescent="0.25">
      <c r="A108" s="61" t="s">
        <v>36</v>
      </c>
      <c r="B108" s="61"/>
      <c r="C108" s="33">
        <f>C109-SUM(C98:C107)</f>
        <v>0.52898133893150145</v>
      </c>
      <c r="D108" s="33">
        <f t="shared" ref="D108:E108" si="36">D109-SUM(D98:D107)</f>
        <v>0.60510752080206487</v>
      </c>
      <c r="E108" s="33">
        <f t="shared" si="36"/>
        <v>0.20037792310515101</v>
      </c>
      <c r="F108" s="23">
        <f>C108/$C$109*100</f>
        <v>1.0620687402369442</v>
      </c>
      <c r="G108" s="23">
        <f>D108/$D$109*100</f>
        <v>1.0812060349831274</v>
      </c>
      <c r="H108" s="23">
        <f>E108/$E$90*100</f>
        <v>8.4288131107225467E-2</v>
      </c>
      <c r="I108" s="50">
        <f>IFERROR(+E108/D108-1,0)</f>
        <v>-0.66885567239430144</v>
      </c>
      <c r="J108" s="50">
        <f>IFERROR(+E108/C108-1,0)</f>
        <v>-0.62120039336378507</v>
      </c>
      <c r="N108" s="19"/>
      <c r="S108" s="13"/>
    </row>
    <row r="109" spans="1:19" ht="15.75" thickBot="1" x14ac:dyDescent="0.3">
      <c r="A109" s="60" t="s">
        <v>37</v>
      </c>
      <c r="B109" s="60"/>
      <c r="C109" s="37">
        <f>C9</f>
        <v>49.806695074509712</v>
      </c>
      <c r="D109" s="37">
        <f t="shared" ref="D109:E109" si="37">D9</f>
        <v>55.965976994524247</v>
      </c>
      <c r="E109" s="37">
        <f t="shared" si="37"/>
        <v>72.786231546493852</v>
      </c>
      <c r="F109" s="37">
        <f>C109/$C$109*100</f>
        <v>100</v>
      </c>
      <c r="G109" s="37">
        <f>D109/$D$109*100</f>
        <v>100</v>
      </c>
      <c r="H109" s="37">
        <f>E109/$E$109*100</f>
        <v>100</v>
      </c>
      <c r="I109" s="51">
        <f>IFERROR(+E109/D109-1,0)</f>
        <v>0.30054428521126875</v>
      </c>
      <c r="J109" s="51">
        <f>IFERROR(+E109/C109-1,0)</f>
        <v>0.46137444850752019</v>
      </c>
      <c r="N109" s="19"/>
    </row>
    <row r="110" spans="1:19" ht="15.75" thickTop="1" x14ac:dyDescent="0.25">
      <c r="A110" s="20" t="s">
        <v>10</v>
      </c>
      <c r="B110" s="8"/>
      <c r="C110" s="6"/>
      <c r="D110" s="6"/>
      <c r="G110" s="19"/>
      <c r="J110" s="14"/>
      <c r="N110" s="19"/>
    </row>
    <row r="111" spans="1:19" x14ac:dyDescent="0.25">
      <c r="A111" s="20" t="s">
        <v>44</v>
      </c>
      <c r="B111" s="8"/>
      <c r="C111" s="6"/>
      <c r="D111" s="6"/>
      <c r="G111" s="19"/>
      <c r="J111" s="14"/>
      <c r="N111" s="19"/>
    </row>
    <row r="112" spans="1:19" ht="15.75" thickBot="1" x14ac:dyDescent="0.3">
      <c r="A112" s="8"/>
      <c r="B112" s="8"/>
      <c r="C112" s="6"/>
      <c r="D112" s="6"/>
      <c r="G112" s="19"/>
      <c r="J112" s="14"/>
      <c r="N112" s="19"/>
    </row>
    <row r="113" spans="1:16" ht="15.75" thickTop="1" x14ac:dyDescent="0.25">
      <c r="A113" s="62" t="s">
        <v>30</v>
      </c>
      <c r="B113" s="65" t="s">
        <v>31</v>
      </c>
      <c r="C113" s="68" t="s">
        <v>39</v>
      </c>
      <c r="D113" s="68"/>
      <c r="E113" s="68"/>
      <c r="F113" s="68"/>
      <c r="G113" s="68"/>
      <c r="H113" s="68"/>
      <c r="I113" s="68"/>
      <c r="J113" s="68"/>
      <c r="N113" s="19"/>
    </row>
    <row r="114" spans="1:16" ht="17.25" customHeight="1" x14ac:dyDescent="0.25">
      <c r="A114" s="63"/>
      <c r="B114" s="66"/>
      <c r="C114" s="69" t="s">
        <v>13</v>
      </c>
      <c r="D114" s="69"/>
      <c r="E114" s="69"/>
      <c r="F114" s="70" t="s">
        <v>14</v>
      </c>
      <c r="G114" s="70"/>
      <c r="H114" s="70"/>
      <c r="I114" s="71" t="s">
        <v>3</v>
      </c>
      <c r="J114" s="71"/>
      <c r="N114" s="19"/>
    </row>
    <row r="115" spans="1:16" ht="10.5" customHeight="1" x14ac:dyDescent="0.25">
      <c r="A115" s="63"/>
      <c r="B115" s="66"/>
      <c r="C115" s="55">
        <v>2025</v>
      </c>
      <c r="D115" s="69">
        <v>2026</v>
      </c>
      <c r="E115" s="69"/>
      <c r="F115" s="55">
        <v>2025</v>
      </c>
      <c r="G115" s="69">
        <v>2026</v>
      </c>
      <c r="H115" s="69"/>
      <c r="I115" s="57" t="s">
        <v>67</v>
      </c>
      <c r="J115" s="57" t="s">
        <v>66</v>
      </c>
      <c r="N115" s="19"/>
    </row>
    <row r="116" spans="1:16" x14ac:dyDescent="0.25">
      <c r="A116" s="64"/>
      <c r="B116" s="67"/>
      <c r="C116" s="30" t="s">
        <v>56</v>
      </c>
      <c r="D116" s="30" t="s">
        <v>57</v>
      </c>
      <c r="E116" s="30" t="s">
        <v>55</v>
      </c>
      <c r="F116" s="30" t="s">
        <v>56</v>
      </c>
      <c r="G116" s="30" t="s">
        <v>57</v>
      </c>
      <c r="H116" s="30" t="s">
        <v>55</v>
      </c>
      <c r="I116" s="58"/>
      <c r="J116" s="58"/>
      <c r="N116" s="19"/>
    </row>
    <row r="117" spans="1:16" x14ac:dyDescent="0.25">
      <c r="A117" s="49">
        <v>1</v>
      </c>
      <c r="B117" s="22" t="s">
        <v>35</v>
      </c>
      <c r="C117" s="56">
        <v>99.405904291064289</v>
      </c>
      <c r="D117" s="56">
        <v>112.05144940836563</v>
      </c>
      <c r="E117" s="56">
        <v>164.51203948874098</v>
      </c>
      <c r="F117" s="23">
        <f>C117/$C$128*100</f>
        <v>23.824149472392577</v>
      </c>
      <c r="G117" s="23">
        <f>D117/$D$128*100</f>
        <v>24.889756912540616</v>
      </c>
      <c r="H117" s="23">
        <f>E117/$E$128*100</f>
        <v>24.784458705897297</v>
      </c>
      <c r="I117" s="52">
        <f>+E117/D117-1</f>
        <v>0.46818305659916537</v>
      </c>
      <c r="J117" s="52">
        <f>+E117/C117-1</f>
        <v>0.65495239605731514</v>
      </c>
      <c r="N117" s="19"/>
    </row>
    <row r="118" spans="1:16" x14ac:dyDescent="0.25">
      <c r="A118" s="49">
        <v>2</v>
      </c>
      <c r="B118" s="22" t="s">
        <v>42</v>
      </c>
      <c r="C118" s="56">
        <v>43.675159155524071</v>
      </c>
      <c r="D118" s="56">
        <v>38.631413362744269</v>
      </c>
      <c r="E118" s="56">
        <v>85.745352814524026</v>
      </c>
      <c r="F118" s="23">
        <f t="shared" ref="F118:F127" si="38">C118/$C$128*100</f>
        <v>10.46742170268929</v>
      </c>
      <c r="G118" s="23">
        <f t="shared" ref="G118:G128" si="39">D118/$D$128*100</f>
        <v>8.5811160218226643</v>
      </c>
      <c r="H118" s="23">
        <f t="shared" ref="H118:H128" si="40">E118/$E$128*100</f>
        <v>12.91791265039668</v>
      </c>
      <c r="I118" s="52">
        <f>+E118/D118-1</f>
        <v>1.2195758671676233</v>
      </c>
      <c r="J118" s="52">
        <f>+E118/C118-1</f>
        <v>0.96325221183948173</v>
      </c>
      <c r="N118" s="19"/>
    </row>
    <row r="119" spans="1:16" x14ac:dyDescent="0.25">
      <c r="A119" s="49">
        <v>3</v>
      </c>
      <c r="B119" s="22" t="s">
        <v>41</v>
      </c>
      <c r="C119" s="56">
        <v>28.413030949153981</v>
      </c>
      <c r="D119" s="56">
        <v>57.914014707956724</v>
      </c>
      <c r="E119" s="56">
        <v>67.930661861506024</v>
      </c>
      <c r="F119" s="23">
        <f t="shared" si="38"/>
        <v>6.8096186149499127</v>
      </c>
      <c r="G119" s="23">
        <f t="shared" si="39"/>
        <v>12.864320412822137</v>
      </c>
      <c r="H119" s="23">
        <f t="shared" si="40"/>
        <v>10.234051495580625</v>
      </c>
      <c r="I119" s="52">
        <f t="shared" ref="I119:I125" si="41">+E119/D119-1</f>
        <v>0.17295722294612625</v>
      </c>
      <c r="J119" s="52">
        <f t="shared" ref="J119:J122" si="42">+E119/C119-1</f>
        <v>1.3908277150392752</v>
      </c>
      <c r="N119" s="19"/>
    </row>
    <row r="120" spans="1:16" x14ac:dyDescent="0.25">
      <c r="A120" s="49">
        <v>4</v>
      </c>
      <c r="B120" s="22" t="s">
        <v>40</v>
      </c>
      <c r="C120" s="56">
        <v>20.742649723003368</v>
      </c>
      <c r="D120" s="56">
        <v>32.602633249788724</v>
      </c>
      <c r="E120" s="56">
        <v>38.938646736480663</v>
      </c>
      <c r="F120" s="23">
        <f t="shared" si="38"/>
        <v>4.9712941195861822</v>
      </c>
      <c r="G120" s="23">
        <f t="shared" si="39"/>
        <v>7.2419555532797233</v>
      </c>
      <c r="H120" s="23">
        <f t="shared" si="40"/>
        <v>5.8662775387322101</v>
      </c>
      <c r="I120" s="52">
        <f t="shared" si="41"/>
        <v>0.19434054415629132</v>
      </c>
      <c r="J120" s="52">
        <f t="shared" si="42"/>
        <v>0.87722625876954075</v>
      </c>
    </row>
    <row r="121" spans="1:16" x14ac:dyDescent="0.25">
      <c r="A121" s="49">
        <v>5</v>
      </c>
      <c r="B121" s="22" t="s">
        <v>33</v>
      </c>
      <c r="C121" s="56">
        <v>27.502305168610597</v>
      </c>
      <c r="D121" s="56">
        <v>26.227436094543293</v>
      </c>
      <c r="E121" s="56">
        <v>36.403077245837281</v>
      </c>
      <c r="F121" s="23">
        <f t="shared" si="38"/>
        <v>6.5913492145680559</v>
      </c>
      <c r="G121" s="23">
        <f t="shared" si="39"/>
        <v>5.8258461829735086</v>
      </c>
      <c r="H121" s="23">
        <f t="shared" si="40"/>
        <v>5.4842828985096332</v>
      </c>
      <c r="I121" s="52">
        <f t="shared" si="41"/>
        <v>0.38797696864510001</v>
      </c>
      <c r="J121" s="52">
        <f>IFERROR(121/C121-1,0)</f>
        <v>3.399631203936381</v>
      </c>
    </row>
    <row r="122" spans="1:16" x14ac:dyDescent="0.25">
      <c r="A122" s="49">
        <v>6</v>
      </c>
      <c r="B122" s="22" t="s">
        <v>61</v>
      </c>
      <c r="C122" s="56">
        <v>6.3107437581484023</v>
      </c>
      <c r="D122" s="56">
        <v>15.018043747458528</v>
      </c>
      <c r="E122" s="56">
        <v>33.59267092323099</v>
      </c>
      <c r="F122" s="23">
        <f t="shared" si="38"/>
        <v>1.5124665244819968</v>
      </c>
      <c r="G122" s="23">
        <f t="shared" si="39"/>
        <v>3.3359270241464283</v>
      </c>
      <c r="H122" s="23">
        <f t="shared" si="40"/>
        <v>5.0608828867786055</v>
      </c>
      <c r="I122" s="52">
        <f t="shared" si="41"/>
        <v>1.2368206863770661</v>
      </c>
      <c r="J122" s="52">
        <f t="shared" si="42"/>
        <v>4.323092207611233</v>
      </c>
    </row>
    <row r="123" spans="1:16" x14ac:dyDescent="0.25">
      <c r="A123" s="49">
        <v>7</v>
      </c>
      <c r="B123" s="22" t="s">
        <v>45</v>
      </c>
      <c r="C123" s="56">
        <v>27.26660733962542</v>
      </c>
      <c r="D123" s="56">
        <v>24.46315953660465</v>
      </c>
      <c r="E123" s="56">
        <v>32.379682543896507</v>
      </c>
      <c r="F123" s="23">
        <f t="shared" si="38"/>
        <v>6.5348606151422155</v>
      </c>
      <c r="G123" s="23">
        <f t="shared" si="39"/>
        <v>5.4339510768821073</v>
      </c>
      <c r="H123" s="23">
        <f t="shared" si="40"/>
        <v>4.8781408790095853</v>
      </c>
      <c r="I123" s="52">
        <f t="shared" si="41"/>
        <v>0.32360999794185319</v>
      </c>
      <c r="J123" s="52">
        <f>IFERROR(+E123/C123-1,0)</f>
        <v>0.18752150352201946</v>
      </c>
    </row>
    <row r="124" spans="1:16" x14ac:dyDescent="0.25">
      <c r="A124" s="49">
        <v>8</v>
      </c>
      <c r="B124" s="22" t="s">
        <v>62</v>
      </c>
      <c r="C124" s="56">
        <v>8.0586158582283094</v>
      </c>
      <c r="D124" s="56">
        <v>5.6516700189524007</v>
      </c>
      <c r="E124" s="56">
        <v>19.578198961763334</v>
      </c>
      <c r="F124" s="23">
        <f t="shared" si="38"/>
        <v>1.9313708789859336</v>
      </c>
      <c r="G124" s="23">
        <f t="shared" si="39"/>
        <v>1.2553937826271162</v>
      </c>
      <c r="H124" s="23">
        <f t="shared" si="40"/>
        <v>2.949541354004511</v>
      </c>
      <c r="I124" s="52">
        <f t="shared" si="41"/>
        <v>2.4641440310756799</v>
      </c>
      <c r="J124" s="52">
        <f t="shared" ref="J124" si="43">+E124/C124-1</f>
        <v>1.4294741561322679</v>
      </c>
    </row>
    <row r="125" spans="1:16" x14ac:dyDescent="0.25">
      <c r="A125" s="49">
        <v>9</v>
      </c>
      <c r="B125" s="22" t="s">
        <v>53</v>
      </c>
      <c r="C125" s="56">
        <v>12.252064222015056</v>
      </c>
      <c r="D125" s="56">
        <v>8.547435674806751</v>
      </c>
      <c r="E125" s="56">
        <v>14.353430097230646</v>
      </c>
      <c r="F125" s="23">
        <f t="shared" si="38"/>
        <v>2.9363950909390679</v>
      </c>
      <c r="G125" s="23">
        <f t="shared" si="39"/>
        <v>1.8986242239150759</v>
      </c>
      <c r="H125" s="23">
        <f t="shared" si="40"/>
        <v>2.1624070593152118</v>
      </c>
      <c r="I125" s="52">
        <f t="shared" si="41"/>
        <v>0.67926740174680078</v>
      </c>
      <c r="J125" s="52">
        <f>+E125/C125-1</f>
        <v>0.17151117045564956</v>
      </c>
    </row>
    <row r="126" spans="1:16" x14ac:dyDescent="0.25">
      <c r="A126" s="49">
        <v>10</v>
      </c>
      <c r="B126" s="22" t="s">
        <v>47</v>
      </c>
      <c r="C126" s="56">
        <v>13.29976938761863</v>
      </c>
      <c r="D126" s="56">
        <v>15.205608241115808</v>
      </c>
      <c r="E126" s="56">
        <v>14.2961035289129</v>
      </c>
      <c r="F126" s="23">
        <f t="shared" si="38"/>
        <v>3.1874937016941343</v>
      </c>
      <c r="G126" s="23">
        <f t="shared" si="39"/>
        <v>3.3775903375368657</v>
      </c>
      <c r="H126" s="23">
        <f t="shared" si="40"/>
        <v>2.1537705609188786</v>
      </c>
      <c r="I126" s="52">
        <f>IFERROR(+E126/D126-1,0)</f>
        <v>-5.9813767248298344E-2</v>
      </c>
      <c r="J126" s="52">
        <f>IFERROR(+E126/C126-1,0)</f>
        <v>7.491364039904358E-2</v>
      </c>
      <c r="N126" s="19"/>
      <c r="O126" s="19"/>
      <c r="P126" s="15"/>
    </row>
    <row r="127" spans="1:16" x14ac:dyDescent="0.25">
      <c r="A127" s="59" t="s">
        <v>36</v>
      </c>
      <c r="B127" s="59"/>
      <c r="C127" s="27">
        <f>C128-SUM(C117:C126)</f>
        <v>130.32164166715984</v>
      </c>
      <c r="D127" s="27">
        <f t="shared" ref="D127:E127" si="44">D128-SUM(D117:D126)</f>
        <v>113.87815149108098</v>
      </c>
      <c r="E127" s="27">
        <f t="shared" si="44"/>
        <v>156.04109582129007</v>
      </c>
      <c r="F127" s="23">
        <f t="shared" si="38"/>
        <v>31.233580064570621</v>
      </c>
      <c r="G127" s="23">
        <f>D127/$D$128*100</f>
        <v>25.295518471453772</v>
      </c>
      <c r="H127" s="23">
        <f t="shared" si="40"/>
        <v>23.508273970856745</v>
      </c>
      <c r="I127" s="52">
        <f>IFERROR(+E127/D127-1,0)</f>
        <v>0.37024612516222066</v>
      </c>
      <c r="J127" s="52">
        <f>IFERROR(+E127/C127-1,0)</f>
        <v>0.1973536691612392</v>
      </c>
      <c r="N127" s="19"/>
      <c r="O127" s="19"/>
      <c r="P127" s="15"/>
    </row>
    <row r="128" spans="1:16" ht="15.75" thickBot="1" x14ac:dyDescent="0.3">
      <c r="A128" s="60" t="s">
        <v>43</v>
      </c>
      <c r="B128" s="60"/>
      <c r="C128" s="36">
        <f>C10</f>
        <v>417.24849152015202</v>
      </c>
      <c r="D128" s="36">
        <f t="shared" ref="D128:E128" si="45">D10</f>
        <v>450.19101553341773</v>
      </c>
      <c r="E128" s="36">
        <f t="shared" si="45"/>
        <v>663.77096002341352</v>
      </c>
      <c r="F128" s="37">
        <f>C128/$C$128*100</f>
        <v>100</v>
      </c>
      <c r="G128" s="37">
        <f t="shared" si="39"/>
        <v>100</v>
      </c>
      <c r="H128" s="37">
        <f t="shared" si="40"/>
        <v>100</v>
      </c>
      <c r="I128" s="53">
        <f>IFERROR(+E128/D128-1,0)</f>
        <v>0.47442071725250079</v>
      </c>
      <c r="J128" s="53">
        <f>IFERROR(+E128/C128-1,0)</f>
        <v>0.59082890295207968</v>
      </c>
      <c r="N128" s="19"/>
      <c r="O128" s="19"/>
      <c r="P128" s="16"/>
    </row>
    <row r="129" spans="1:16" ht="15.75" thickTop="1" x14ac:dyDescent="0.25">
      <c r="A129" s="20" t="s">
        <v>10</v>
      </c>
      <c r="N129" s="19"/>
      <c r="O129" s="19"/>
      <c r="P129" s="15"/>
    </row>
    <row r="130" spans="1:16" x14ac:dyDescent="0.25">
      <c r="A130" s="20" t="s">
        <v>44</v>
      </c>
      <c r="B130" s="17"/>
      <c r="C130" s="17"/>
      <c r="D130" s="17"/>
      <c r="E130" s="18"/>
    </row>
  </sheetData>
  <mergeCells count="104">
    <mergeCell ref="A4:B6"/>
    <mergeCell ref="C4:E4"/>
    <mergeCell ref="F4:H4"/>
    <mergeCell ref="I4:J4"/>
    <mergeCell ref="I5:I6"/>
    <mergeCell ref="J5:J6"/>
    <mergeCell ref="I18:J18"/>
    <mergeCell ref="A18:B20"/>
    <mergeCell ref="C18:E18"/>
    <mergeCell ref="F18:H18"/>
    <mergeCell ref="I19:I20"/>
    <mergeCell ref="J19:J20"/>
    <mergeCell ref="A7:B7"/>
    <mergeCell ref="A8:B8"/>
    <mergeCell ref="A9:B9"/>
    <mergeCell ref="A10:B10"/>
    <mergeCell ref="A11:B11"/>
    <mergeCell ref="A12:B12"/>
    <mergeCell ref="D5:E5"/>
    <mergeCell ref="G5:H5"/>
    <mergeCell ref="D19:E19"/>
    <mergeCell ref="G19:H19"/>
    <mergeCell ref="A27:B27"/>
    <mergeCell ref="A28:B28"/>
    <mergeCell ref="A29:B29"/>
    <mergeCell ref="A30:B30"/>
    <mergeCell ref="A37:B39"/>
    <mergeCell ref="C37:E37"/>
    <mergeCell ref="A21:B21"/>
    <mergeCell ref="A22:B22"/>
    <mergeCell ref="A23:B23"/>
    <mergeCell ref="A24:B24"/>
    <mergeCell ref="A25:B25"/>
    <mergeCell ref="A26:B26"/>
    <mergeCell ref="D38:E38"/>
    <mergeCell ref="A40:B40"/>
    <mergeCell ref="A41:B41"/>
    <mergeCell ref="A42:B42"/>
    <mergeCell ref="A43:B43"/>
    <mergeCell ref="A44:B44"/>
    <mergeCell ref="A45:B45"/>
    <mergeCell ref="F37:H37"/>
    <mergeCell ref="I37:J37"/>
    <mergeCell ref="I38:I39"/>
    <mergeCell ref="J38:J39"/>
    <mergeCell ref="G38:H38"/>
    <mergeCell ref="I56:J56"/>
    <mergeCell ref="I57:I58"/>
    <mergeCell ref="J57:J58"/>
    <mergeCell ref="A46:B46"/>
    <mergeCell ref="A47:B47"/>
    <mergeCell ref="A48:B48"/>
    <mergeCell ref="A49:B49"/>
    <mergeCell ref="A56:B58"/>
    <mergeCell ref="C56:E56"/>
    <mergeCell ref="D57:E57"/>
    <mergeCell ref="G57:H57"/>
    <mergeCell ref="F56:H56"/>
    <mergeCell ref="A65:B65"/>
    <mergeCell ref="A66:B66"/>
    <mergeCell ref="A67:B67"/>
    <mergeCell ref="A68:B68"/>
    <mergeCell ref="A75:A78"/>
    <mergeCell ref="B75:B78"/>
    <mergeCell ref="A59:B59"/>
    <mergeCell ref="A60:B60"/>
    <mergeCell ref="A61:B61"/>
    <mergeCell ref="A62:B62"/>
    <mergeCell ref="A63:B63"/>
    <mergeCell ref="A64:B64"/>
    <mergeCell ref="A89:B89"/>
    <mergeCell ref="A90:B90"/>
    <mergeCell ref="A94:A97"/>
    <mergeCell ref="B94:B97"/>
    <mergeCell ref="C94:J94"/>
    <mergeCell ref="C95:E95"/>
    <mergeCell ref="F95:H95"/>
    <mergeCell ref="I95:J95"/>
    <mergeCell ref="C75:J75"/>
    <mergeCell ref="C76:E76"/>
    <mergeCell ref="F76:H76"/>
    <mergeCell ref="I76:J76"/>
    <mergeCell ref="I77:I78"/>
    <mergeCell ref="J77:J78"/>
    <mergeCell ref="D77:E77"/>
    <mergeCell ref="G77:H77"/>
    <mergeCell ref="D96:E96"/>
    <mergeCell ref="G96:H96"/>
    <mergeCell ref="I115:I116"/>
    <mergeCell ref="J115:J116"/>
    <mergeCell ref="A127:B127"/>
    <mergeCell ref="A128:B128"/>
    <mergeCell ref="I96:I97"/>
    <mergeCell ref="J96:J97"/>
    <mergeCell ref="A108:B108"/>
    <mergeCell ref="A109:B109"/>
    <mergeCell ref="A113:A116"/>
    <mergeCell ref="B113:B116"/>
    <mergeCell ref="C113:J113"/>
    <mergeCell ref="C114:E114"/>
    <mergeCell ref="F114:H114"/>
    <mergeCell ref="I114:J114"/>
    <mergeCell ref="D115:E115"/>
    <mergeCell ref="G115:H115"/>
  </mergeCells>
  <pageMargins left="0.7" right="0.7" top="0.75" bottom="0.75" header="0.3" footer="0.3"/>
  <pageSetup orientation="portrait" r:id="rId1"/>
  <ignoredErrors>
    <ignoredError sqref="C7:D7 E7" formulaRange="1"/>
    <ignoredError sqref="J123 I100 J99 J121" 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June 2026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NSHIMIYIMANA</dc:creator>
  <cp:lastModifiedBy>TUYSIENGE Gady</cp:lastModifiedBy>
  <dcterms:created xsi:type="dcterms:W3CDTF">2020-04-16T18:17:03Z</dcterms:created>
  <dcterms:modified xsi:type="dcterms:W3CDTF">2026-07-28T08:12:55Z</dcterms:modified>
</cp:coreProperties>
</file>