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utebutsi\Desktop\SAS Docs\2018\2018 Annual Report\"/>
    </mc:Choice>
  </mc:AlternateContent>
  <bookViews>
    <workbookView xWindow="0" yWindow="0" windowWidth="10185" windowHeight="5895" firstSheet="49" activeTab="54"/>
  </bookViews>
  <sheets>
    <sheet name="Summary" sheetId="60" r:id="rId1"/>
    <sheet name="Main Indicators" sheetId="56" r:id="rId2"/>
    <sheet name="Table 1" sheetId="1" r:id="rId3"/>
    <sheet name="Table 2" sheetId="2" r:id="rId4"/>
    <sheet name="Table 3" sheetId="3" r:id="rId5"/>
    <sheet name="Table 4" sheetId="4" r:id="rId6"/>
    <sheet name="Table 5" sheetId="5" r:id="rId7"/>
    <sheet name="Table 6.1 " sheetId="48" r:id="rId8"/>
    <sheet name="Table 6.2 " sheetId="49" r:id="rId9"/>
    <sheet name="Table 6.3" sheetId="50" r:id="rId10"/>
    <sheet name="Table 7.1 " sheetId="51" r:id="rId11"/>
    <sheet name="Table 7.2" sheetId="52" r:id="rId12"/>
    <sheet name="Table 8" sheetId="8" r:id="rId13"/>
    <sheet name="Table 9.1" sheetId="53" r:id="rId14"/>
    <sheet name="Table 9.2" sheetId="54" r:id="rId15"/>
    <sheet name="Table 9.3" sheetId="55" r:id="rId16"/>
    <sheet name="Table 10.1" sheetId="57" r:id="rId17"/>
    <sheet name="Table 10.2" sheetId="58" r:id="rId18"/>
    <sheet name="Table 10.3" sheetId="59" r:id="rId19"/>
    <sheet name="Table 11.1" sheetId="13" r:id="rId20"/>
    <sheet name="Table 11.2" sheetId="14" r:id="rId21"/>
    <sheet name="Table 11.3" sheetId="15" r:id="rId22"/>
    <sheet name="Table 12.1" sheetId="16" r:id="rId23"/>
    <sheet name="Table 12.2" sheetId="17" r:id="rId24"/>
    <sheet name="Table 13.1" sheetId="18" r:id="rId25"/>
    <sheet name="Table 13.2" sheetId="19" r:id="rId26"/>
    <sheet name="Table 13.3" sheetId="20" r:id="rId27"/>
    <sheet name="Table 13.4" sheetId="21" r:id="rId28"/>
    <sheet name="Table 13.5" sheetId="22" r:id="rId29"/>
    <sheet name="Table 13.6" sheetId="23" r:id="rId30"/>
    <sheet name="Table 14.1" sheetId="24" r:id="rId31"/>
    <sheet name="Table 14.2" sheetId="25" r:id="rId32"/>
    <sheet name="Table 14.3" sheetId="26" r:id="rId33"/>
    <sheet name="Table 15.1" sheetId="27" r:id="rId34"/>
    <sheet name="Table 15.2" sheetId="28" r:id="rId35"/>
    <sheet name="Table 16.1" sheetId="29" r:id="rId36"/>
    <sheet name="Table 16.2" sheetId="30" r:id="rId37"/>
    <sheet name="Table 16.3" sheetId="31" r:id="rId38"/>
    <sheet name="Table 16.4" sheetId="32" r:id="rId39"/>
    <sheet name="Table 16.5" sheetId="33" r:id="rId40"/>
    <sheet name="Table 17.1" sheetId="34" r:id="rId41"/>
    <sheet name="Table 17.2" sheetId="35" r:id="rId42"/>
    <sheet name="Table 17.3" sheetId="36" r:id="rId43"/>
    <sheet name="Table 18.1" sheetId="61" r:id="rId44"/>
    <sheet name="Appendix 1" sheetId="41" r:id="rId45"/>
    <sheet name="Appendix 2" sheetId="6" r:id="rId46"/>
    <sheet name="Appendix 3" sheetId="44" r:id="rId47"/>
    <sheet name="Appendix 4" sheetId="42" r:id="rId48"/>
    <sheet name="Appendix 5" sheetId="7" r:id="rId49"/>
    <sheet name="Appendix 6 " sheetId="43" r:id="rId50"/>
    <sheet name="Appendix 7" sheetId="9" r:id="rId51"/>
    <sheet name="Appendix 8" sheetId="45" r:id="rId52"/>
    <sheet name="Appendix 9 " sheetId="10" r:id="rId53"/>
    <sheet name="Appendix 10" sheetId="46" r:id="rId54"/>
    <sheet name="Appendix 11" sheetId="47" r:id="rId55"/>
  </sheets>
  <externalReferences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xlnm._FilterDatabase" localSheetId="1" hidden="1">'Main Indicators'!$A$2:$H$91</definedName>
    <definedName name="_Toc532300759" localSheetId="43">'Table 18.1'!$A$4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60" l="1"/>
  <c r="AJ34" i="6" l="1"/>
  <c r="AB34" i="6"/>
  <c r="V34" i="6"/>
  <c r="N34" i="6"/>
  <c r="E34" i="6"/>
  <c r="AJ33" i="6"/>
  <c r="AB33" i="6"/>
  <c r="V33" i="6"/>
  <c r="N33" i="6"/>
  <c r="E33" i="6"/>
  <c r="G21" i="58" l="1"/>
  <c r="F21" i="58"/>
  <c r="E21" i="58"/>
  <c r="D21" i="58"/>
  <c r="C21" i="58"/>
  <c r="B21" i="58"/>
  <c r="G20" i="58"/>
  <c r="F20" i="58"/>
  <c r="E20" i="58"/>
  <c r="D20" i="58"/>
  <c r="C20" i="58"/>
  <c r="B20" i="58"/>
  <c r="G19" i="58"/>
  <c r="F19" i="58"/>
  <c r="E19" i="58"/>
  <c r="D19" i="58"/>
  <c r="C19" i="58"/>
  <c r="B19" i="58"/>
  <c r="G18" i="58"/>
  <c r="F18" i="58"/>
  <c r="E18" i="58"/>
  <c r="D18" i="58"/>
  <c r="C18" i="58"/>
  <c r="B18" i="58"/>
  <c r="G17" i="58"/>
  <c r="F17" i="58"/>
  <c r="E17" i="58"/>
  <c r="D17" i="58"/>
  <c r="C17" i="58"/>
  <c r="B17" i="58"/>
  <c r="G16" i="58"/>
  <c r="F16" i="58"/>
  <c r="E16" i="58"/>
  <c r="D16" i="58"/>
  <c r="C16" i="58"/>
  <c r="B16" i="58"/>
  <c r="G15" i="58"/>
  <c r="F15" i="58"/>
  <c r="E15" i="58"/>
  <c r="D15" i="58"/>
  <c r="C15" i="58"/>
  <c r="B15" i="58"/>
  <c r="G14" i="58"/>
  <c r="F14" i="58"/>
  <c r="E14" i="58"/>
  <c r="D14" i="58"/>
  <c r="C14" i="58"/>
  <c r="B14" i="58"/>
  <c r="G13" i="58"/>
  <c r="F13" i="58"/>
  <c r="E13" i="58"/>
  <c r="D13" i="58"/>
  <c r="C13" i="58"/>
  <c r="B13" i="58"/>
  <c r="G12" i="58"/>
  <c r="F12" i="58"/>
  <c r="E12" i="58"/>
  <c r="D12" i="58"/>
  <c r="C12" i="58"/>
  <c r="B12" i="58"/>
  <c r="G11" i="58"/>
  <c r="F11" i="58"/>
  <c r="E11" i="58"/>
  <c r="D11" i="58"/>
  <c r="C11" i="58"/>
  <c r="B11" i="58"/>
  <c r="G10" i="58"/>
  <c r="F10" i="58"/>
  <c r="E10" i="58"/>
  <c r="D10" i="58"/>
  <c r="C10" i="58"/>
  <c r="B10" i="58"/>
  <c r="G9" i="58"/>
  <c r="F9" i="58"/>
  <c r="E9" i="58"/>
  <c r="D9" i="58"/>
  <c r="C9" i="58"/>
  <c r="B9" i="58"/>
  <c r="G8" i="58"/>
  <c r="F8" i="58"/>
  <c r="E8" i="58"/>
  <c r="D8" i="58"/>
  <c r="C8" i="58"/>
  <c r="B8" i="58"/>
  <c r="G7" i="58"/>
  <c r="F7" i="58"/>
  <c r="E7" i="58"/>
  <c r="D7" i="58"/>
  <c r="C7" i="58"/>
  <c r="G6" i="58"/>
  <c r="F6" i="58"/>
  <c r="D6" i="58"/>
  <c r="C6" i="58"/>
  <c r="B6" i="58"/>
  <c r="G5" i="58"/>
  <c r="F5" i="58"/>
  <c r="E5" i="58"/>
  <c r="D5" i="58"/>
  <c r="C5" i="58"/>
  <c r="B5" i="58"/>
  <c r="G4" i="58"/>
  <c r="F4" i="58"/>
  <c r="E4" i="58"/>
  <c r="D4" i="58"/>
  <c r="C4" i="58"/>
  <c r="B4" i="58"/>
  <c r="G22" i="57"/>
  <c r="F22" i="57"/>
  <c r="E22" i="57"/>
  <c r="D22" i="57"/>
  <c r="C22" i="57"/>
  <c r="B22" i="57"/>
  <c r="G21" i="57"/>
  <c r="F21" i="57"/>
  <c r="E21" i="57"/>
  <c r="D21" i="57"/>
  <c r="C21" i="57"/>
  <c r="B21" i="57"/>
  <c r="G20" i="57"/>
  <c r="F20" i="57"/>
  <c r="E20" i="57"/>
  <c r="D20" i="57"/>
  <c r="C20" i="57"/>
  <c r="B20" i="57"/>
  <c r="G19" i="57"/>
  <c r="F19" i="57"/>
  <c r="E19" i="57"/>
  <c r="D19" i="57"/>
  <c r="C19" i="57"/>
  <c r="B19" i="57"/>
  <c r="G18" i="57"/>
  <c r="F18" i="57"/>
  <c r="E18" i="57"/>
  <c r="D18" i="57"/>
  <c r="C18" i="57"/>
  <c r="B18" i="57"/>
  <c r="G17" i="57"/>
  <c r="F17" i="57"/>
  <c r="E17" i="57"/>
  <c r="D17" i="57"/>
  <c r="C17" i="57"/>
  <c r="B17" i="57"/>
  <c r="G16" i="57"/>
  <c r="F16" i="57"/>
  <c r="E16" i="57"/>
  <c r="D16" i="57"/>
  <c r="C16" i="57"/>
  <c r="B16" i="57"/>
  <c r="G15" i="57"/>
  <c r="F15" i="57"/>
  <c r="E15" i="57"/>
  <c r="D15" i="57"/>
  <c r="C15" i="57"/>
  <c r="B15" i="57"/>
  <c r="G14" i="57"/>
  <c r="F14" i="57"/>
  <c r="E14" i="57"/>
  <c r="D14" i="57"/>
  <c r="C14" i="57"/>
  <c r="B14" i="57"/>
  <c r="G13" i="57"/>
  <c r="F13" i="57"/>
  <c r="E13" i="57"/>
  <c r="D13" i="57"/>
  <c r="C13" i="57"/>
  <c r="B13" i="57"/>
  <c r="G12" i="57"/>
  <c r="F12" i="57"/>
  <c r="E12" i="57"/>
  <c r="D12" i="57"/>
  <c r="C12" i="57"/>
  <c r="B12" i="57"/>
  <c r="G11" i="57"/>
  <c r="F11" i="57"/>
  <c r="E11" i="57"/>
  <c r="D11" i="57"/>
  <c r="C11" i="57"/>
  <c r="B11" i="57"/>
  <c r="G10" i="57"/>
  <c r="F10" i="57"/>
  <c r="E10" i="57"/>
  <c r="D10" i="57"/>
  <c r="C10" i="57"/>
  <c r="B10" i="57"/>
  <c r="G9" i="57"/>
  <c r="F9" i="57"/>
  <c r="E9" i="57"/>
  <c r="D9" i="57"/>
  <c r="C9" i="57"/>
  <c r="B9" i="57"/>
  <c r="G8" i="57"/>
  <c r="F8" i="57"/>
  <c r="E8" i="57"/>
  <c r="D8" i="57"/>
  <c r="C8" i="57"/>
  <c r="B8" i="57"/>
  <c r="G7" i="57"/>
  <c r="F7" i="57"/>
  <c r="E7" i="57"/>
  <c r="D7" i="57"/>
  <c r="C7" i="57"/>
  <c r="B7" i="57"/>
  <c r="G6" i="57"/>
  <c r="F6" i="57"/>
  <c r="E6" i="57"/>
  <c r="D6" i="57"/>
  <c r="C6" i="57"/>
  <c r="B6" i="57"/>
  <c r="G5" i="57"/>
  <c r="F5" i="57"/>
  <c r="E5" i="57"/>
  <c r="D5" i="57"/>
  <c r="C5" i="57"/>
  <c r="B5" i="57"/>
  <c r="G4" i="57"/>
  <c r="F4" i="57"/>
  <c r="E4" i="57"/>
  <c r="D4" i="57"/>
  <c r="C4" i="57"/>
  <c r="B4" i="57"/>
  <c r="H70" i="56"/>
  <c r="G70" i="56"/>
  <c r="F70" i="56"/>
  <c r="E70" i="56"/>
  <c r="D70" i="56"/>
  <c r="C70" i="56"/>
  <c r="H69" i="56"/>
  <c r="G69" i="56"/>
  <c r="F69" i="56"/>
  <c r="E69" i="56"/>
  <c r="D69" i="56"/>
  <c r="C69" i="56"/>
  <c r="G68" i="56"/>
  <c r="F68" i="56"/>
  <c r="D68" i="56"/>
  <c r="C68" i="56"/>
  <c r="H67" i="56"/>
  <c r="G67" i="56"/>
  <c r="F67" i="56"/>
  <c r="E67" i="56"/>
  <c r="D67" i="56"/>
  <c r="C67" i="56"/>
  <c r="H66" i="56"/>
  <c r="G66" i="56"/>
  <c r="F66" i="56"/>
  <c r="E66" i="56"/>
  <c r="D66" i="56"/>
  <c r="C66" i="56"/>
  <c r="G65" i="56"/>
  <c r="F65" i="56"/>
  <c r="D65" i="56"/>
  <c r="C65" i="56"/>
  <c r="G64" i="56"/>
  <c r="F64" i="56"/>
  <c r="D64" i="56"/>
  <c r="C64" i="56"/>
  <c r="H63" i="56"/>
  <c r="G63" i="56"/>
  <c r="F63" i="56"/>
  <c r="E63" i="56"/>
  <c r="D63" i="56"/>
  <c r="C63" i="56"/>
  <c r="H62" i="56"/>
  <c r="G62" i="56"/>
  <c r="F62" i="56"/>
  <c r="E62" i="56"/>
  <c r="D62" i="56"/>
  <c r="C62" i="56"/>
  <c r="G61" i="56"/>
  <c r="F61" i="56"/>
  <c r="D61" i="56"/>
  <c r="C61" i="56"/>
  <c r="G60" i="56"/>
  <c r="F60" i="56"/>
  <c r="D60" i="56"/>
  <c r="C60" i="56"/>
  <c r="G59" i="56"/>
  <c r="F59" i="56"/>
  <c r="D59" i="56"/>
  <c r="C59" i="56"/>
  <c r="G58" i="56"/>
  <c r="F58" i="56"/>
  <c r="D58" i="56"/>
  <c r="C58" i="56"/>
  <c r="G57" i="56"/>
  <c r="F57" i="56"/>
  <c r="D57" i="56"/>
  <c r="C57" i="56"/>
  <c r="AF24" i="10" l="1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Y35" i="26" l="1"/>
  <c r="I31" i="54" l="1"/>
  <c r="I5" i="54" l="1"/>
  <c r="I6" i="54"/>
  <c r="I7" i="54"/>
  <c r="I8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4" i="54"/>
  <c r="H26" i="54"/>
  <c r="H19" i="54"/>
  <c r="H20" i="54"/>
  <c r="H15" i="54"/>
  <c r="H10" i="54"/>
  <c r="H4" i="54"/>
  <c r="H20" i="53"/>
  <c r="H32" i="53"/>
  <c r="E31" i="54"/>
  <c r="D31" i="54"/>
  <c r="C31" i="54"/>
  <c r="B31" i="54"/>
  <c r="H5" i="48"/>
  <c r="H6" i="48"/>
  <c r="I6" i="48" s="1"/>
  <c r="H7" i="48"/>
  <c r="I7" i="48" s="1"/>
  <c r="H8" i="48"/>
  <c r="I8" i="48" s="1"/>
  <c r="H9" i="48"/>
  <c r="H10" i="48"/>
  <c r="H11" i="48"/>
  <c r="I11" i="48" s="1"/>
  <c r="H12" i="48"/>
  <c r="I12" i="48" s="1"/>
  <c r="H13" i="48"/>
  <c r="H14" i="48"/>
  <c r="H15" i="48"/>
  <c r="H16" i="48"/>
  <c r="I16" i="48" s="1"/>
  <c r="H17" i="48"/>
  <c r="I17" i="48" s="1"/>
  <c r="H18" i="48"/>
  <c r="I18" i="48" s="1"/>
  <c r="H19" i="48"/>
  <c r="I19" i="48" s="1"/>
  <c r="H20" i="48"/>
  <c r="I20" i="48" s="1"/>
  <c r="H21" i="48"/>
  <c r="H22" i="48"/>
  <c r="I22" i="48" s="1"/>
  <c r="H23" i="48"/>
  <c r="I23" i="48" s="1"/>
  <c r="H24" i="48"/>
  <c r="I24" i="48" s="1"/>
  <c r="H25" i="48"/>
  <c r="I25" i="48" s="1"/>
  <c r="H26" i="48"/>
  <c r="H27" i="48"/>
  <c r="H28" i="48"/>
  <c r="I28" i="48" s="1"/>
  <c r="H29" i="48"/>
  <c r="I29" i="48" s="1"/>
  <c r="H30" i="48"/>
  <c r="I30" i="48" s="1"/>
  <c r="H31" i="48"/>
  <c r="I31" i="48" s="1"/>
  <c r="H32" i="48"/>
  <c r="I32" i="48" s="1"/>
  <c r="H33" i="48"/>
  <c r="I33" i="48" s="1"/>
  <c r="H4" i="48"/>
  <c r="I4" i="48" s="1"/>
  <c r="I5" i="48"/>
  <c r="I9" i="48"/>
  <c r="I10" i="48"/>
  <c r="I13" i="48"/>
  <c r="I14" i="48"/>
  <c r="I15" i="48"/>
  <c r="I21" i="48"/>
  <c r="I26" i="48"/>
  <c r="I27" i="48"/>
  <c r="I35" i="5" l="1"/>
  <c r="AK7" i="41" l="1"/>
  <c r="AK8" i="41"/>
  <c r="AK9" i="41"/>
  <c r="AK10" i="41"/>
  <c r="AK11" i="41"/>
  <c r="AK12" i="41"/>
  <c r="AK13" i="41"/>
  <c r="AK14" i="41"/>
  <c r="AK15" i="41"/>
  <c r="AK16" i="41"/>
  <c r="AK17" i="41"/>
  <c r="AK18" i="41"/>
  <c r="AK19" i="41"/>
  <c r="AK20" i="41"/>
  <c r="AK21" i="41"/>
  <c r="AK22" i="41"/>
  <c r="AK23" i="41"/>
  <c r="AK24" i="41"/>
  <c r="AK25" i="41"/>
  <c r="AK26" i="41"/>
  <c r="AK27" i="41"/>
  <c r="AK28" i="41"/>
  <c r="AK29" i="41"/>
  <c r="AK30" i="41"/>
  <c r="AK31" i="41"/>
  <c r="AK32" i="41"/>
  <c r="AK33" i="41"/>
  <c r="AK34" i="41"/>
  <c r="AK6" i="41"/>
  <c r="AK5" i="41"/>
  <c r="AJ6" i="45"/>
  <c r="AJ7" i="45"/>
  <c r="AJ8" i="45"/>
  <c r="AJ9" i="45"/>
  <c r="AJ10" i="45"/>
  <c r="AJ11" i="45"/>
  <c r="AJ12" i="45"/>
  <c r="AJ13" i="45"/>
  <c r="AJ14" i="45"/>
  <c r="AJ15" i="45"/>
  <c r="AJ16" i="45"/>
  <c r="AJ17" i="45"/>
  <c r="AJ18" i="45"/>
  <c r="AJ19" i="45"/>
  <c r="AJ20" i="45"/>
  <c r="AJ21" i="45"/>
  <c r="AJ5" i="45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B32" i="9"/>
  <c r="AJ6" i="9" l="1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5" i="9"/>
  <c r="AJ5" i="43"/>
  <c r="AJ6" i="43"/>
  <c r="AJ7" i="43"/>
  <c r="AJ8" i="43"/>
  <c r="AJ9" i="43"/>
  <c r="AJ10" i="43"/>
  <c r="AJ11" i="43"/>
  <c r="AJ12" i="43"/>
  <c r="AJ13" i="43"/>
  <c r="AJ14" i="43"/>
  <c r="AJ15" i="43"/>
  <c r="AJ16" i="43"/>
  <c r="AJ17" i="43"/>
  <c r="AJ18" i="43"/>
  <c r="AJ19" i="43"/>
  <c r="AJ20" i="43"/>
  <c r="AJ21" i="43"/>
  <c r="AJ22" i="43"/>
  <c r="AJ23" i="43"/>
  <c r="AJ24" i="43"/>
  <c r="AJ25" i="43"/>
  <c r="AJ26" i="43"/>
  <c r="AJ27" i="43"/>
  <c r="AJ28" i="43"/>
  <c r="AJ29" i="43"/>
  <c r="AJ30" i="43"/>
  <c r="AJ31" i="43"/>
  <c r="AJ32" i="43"/>
  <c r="AJ4" i="43"/>
  <c r="AB5" i="43"/>
  <c r="AB6" i="43"/>
  <c r="AB7" i="43"/>
  <c r="AB8" i="43"/>
  <c r="AB9" i="43"/>
  <c r="AB10" i="43"/>
  <c r="AB11" i="43"/>
  <c r="AB12" i="43"/>
  <c r="AB13" i="43"/>
  <c r="AB14" i="43"/>
  <c r="AB15" i="43"/>
  <c r="AB16" i="43"/>
  <c r="AB17" i="43"/>
  <c r="AB18" i="43"/>
  <c r="AB19" i="43"/>
  <c r="AB20" i="43"/>
  <c r="AB21" i="43"/>
  <c r="AB22" i="43"/>
  <c r="AB23" i="43"/>
  <c r="AB24" i="43"/>
  <c r="AB25" i="43"/>
  <c r="AB26" i="43"/>
  <c r="AB27" i="43"/>
  <c r="AB28" i="43"/>
  <c r="AB29" i="43"/>
  <c r="AB30" i="43"/>
  <c r="AB31" i="43"/>
  <c r="AB32" i="43"/>
  <c r="AB4" i="43"/>
  <c r="AJ6" i="41"/>
  <c r="AJ7" i="41"/>
  <c r="AJ8" i="41"/>
  <c r="AJ9" i="41"/>
  <c r="AJ10" i="41"/>
  <c r="AJ11" i="41"/>
  <c r="AJ12" i="41"/>
  <c r="AJ13" i="41"/>
  <c r="AJ14" i="41"/>
  <c r="AJ15" i="41"/>
  <c r="AJ16" i="41"/>
  <c r="AJ17" i="41"/>
  <c r="AJ18" i="41"/>
  <c r="AJ19" i="41"/>
  <c r="AJ20" i="41"/>
  <c r="AJ21" i="41"/>
  <c r="AJ22" i="41"/>
  <c r="AJ23" i="41"/>
  <c r="AJ24" i="41"/>
  <c r="AJ25" i="41"/>
  <c r="AJ26" i="41"/>
  <c r="AJ27" i="41"/>
  <c r="AJ28" i="41"/>
  <c r="AJ29" i="41"/>
  <c r="AJ30" i="41"/>
  <c r="AJ31" i="41"/>
  <c r="AJ32" i="41"/>
  <c r="AJ33" i="41"/>
  <c r="AJ34" i="41"/>
  <c r="AJ5" i="41"/>
  <c r="G7" i="8" l="1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6" i="8"/>
  <c r="G7" i="17" l="1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6" i="17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6" i="16"/>
  <c r="J7" i="36" l="1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5" i="36"/>
  <c r="J36" i="36"/>
  <c r="J6" i="36"/>
  <c r="G7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5" i="36"/>
  <c r="G36" i="36"/>
  <c r="G6" i="36"/>
  <c r="D7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5" i="36"/>
  <c r="D36" i="36"/>
  <c r="D6" i="36"/>
  <c r="P36" i="35"/>
  <c r="P7" i="35"/>
  <c r="P9" i="35"/>
  <c r="P10" i="35"/>
  <c r="P11" i="35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5" i="35"/>
  <c r="P6" i="35"/>
  <c r="M36" i="35"/>
  <c r="M7" i="35"/>
  <c r="M9" i="35"/>
  <c r="M10" i="35"/>
  <c r="M11" i="35"/>
  <c r="M12" i="35"/>
  <c r="M13" i="35"/>
  <c r="M14" i="35"/>
  <c r="M15" i="35"/>
  <c r="M16" i="35"/>
  <c r="M17" i="35"/>
  <c r="M18" i="35"/>
  <c r="M19" i="35"/>
  <c r="M20" i="35"/>
  <c r="M21" i="35"/>
  <c r="M22" i="35"/>
  <c r="M23" i="35"/>
  <c r="M24" i="35"/>
  <c r="M25" i="35"/>
  <c r="M26" i="35"/>
  <c r="M27" i="35"/>
  <c r="M28" i="35"/>
  <c r="M29" i="35"/>
  <c r="M30" i="35"/>
  <c r="M31" i="35"/>
  <c r="M32" i="35"/>
  <c r="M33" i="35"/>
  <c r="M35" i="35"/>
  <c r="M6" i="35"/>
  <c r="J36" i="35"/>
  <c r="J7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5" i="35"/>
  <c r="J6" i="35"/>
  <c r="G36" i="35"/>
  <c r="G7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5" i="35"/>
  <c r="G6" i="35"/>
  <c r="D36" i="35"/>
  <c r="D7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5" i="35"/>
  <c r="D6" i="35"/>
  <c r="G7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5" i="34"/>
  <c r="G6" i="34"/>
  <c r="D7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5" i="34"/>
  <c r="D6" i="34"/>
  <c r="S7" i="33"/>
  <c r="S9" i="33"/>
  <c r="S10" i="33"/>
  <c r="S11" i="33"/>
  <c r="S12" i="33"/>
  <c r="S13" i="33"/>
  <c r="S14" i="33"/>
  <c r="S15" i="33"/>
  <c r="S16" i="33"/>
  <c r="S17" i="33"/>
  <c r="S18" i="33"/>
  <c r="S20" i="33"/>
  <c r="S21" i="33"/>
  <c r="S22" i="33"/>
  <c r="S23" i="33"/>
  <c r="S24" i="33"/>
  <c r="S25" i="33"/>
  <c r="S26" i="33"/>
  <c r="S27" i="33"/>
  <c r="S28" i="33"/>
  <c r="S29" i="33"/>
  <c r="S30" i="33"/>
  <c r="S31" i="33"/>
  <c r="S32" i="33"/>
  <c r="S6" i="33"/>
  <c r="P7" i="33"/>
  <c r="P9" i="33"/>
  <c r="P10" i="33"/>
  <c r="P11" i="33"/>
  <c r="P12" i="33"/>
  <c r="P13" i="33"/>
  <c r="P14" i="33"/>
  <c r="P15" i="33"/>
  <c r="P16" i="33"/>
  <c r="P17" i="33"/>
  <c r="P18" i="33"/>
  <c r="P20" i="33"/>
  <c r="P21" i="33"/>
  <c r="P22" i="33"/>
  <c r="P23" i="33"/>
  <c r="P24" i="33"/>
  <c r="P25" i="33"/>
  <c r="P26" i="33"/>
  <c r="P27" i="33"/>
  <c r="P28" i="33"/>
  <c r="P29" i="33"/>
  <c r="P30" i="33"/>
  <c r="P31" i="33"/>
  <c r="P32" i="33"/>
  <c r="P6" i="33"/>
  <c r="M7" i="33"/>
  <c r="M9" i="33"/>
  <c r="M10" i="33"/>
  <c r="M11" i="33"/>
  <c r="M12" i="33"/>
  <c r="M13" i="33"/>
  <c r="M14" i="33"/>
  <c r="M15" i="33"/>
  <c r="M16" i="33"/>
  <c r="M17" i="33"/>
  <c r="M18" i="33"/>
  <c r="M20" i="33"/>
  <c r="M21" i="33"/>
  <c r="M22" i="33"/>
  <c r="M23" i="33"/>
  <c r="M24" i="33"/>
  <c r="M25" i="33"/>
  <c r="M26" i="33"/>
  <c r="M27" i="33"/>
  <c r="M28" i="33"/>
  <c r="M29" i="33"/>
  <c r="M30" i="33"/>
  <c r="M31" i="33"/>
  <c r="M32" i="33"/>
  <c r="M6" i="33"/>
  <c r="J7" i="33"/>
  <c r="J9" i="33"/>
  <c r="J10" i="33"/>
  <c r="J11" i="33"/>
  <c r="J12" i="33"/>
  <c r="J13" i="33"/>
  <c r="J14" i="33"/>
  <c r="J15" i="33"/>
  <c r="J16" i="33"/>
  <c r="J17" i="33"/>
  <c r="J18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6" i="33"/>
  <c r="G7" i="33"/>
  <c r="G9" i="33"/>
  <c r="G10" i="33"/>
  <c r="G11" i="33"/>
  <c r="G12" i="33"/>
  <c r="G13" i="33"/>
  <c r="G14" i="33"/>
  <c r="G15" i="33"/>
  <c r="G16" i="33"/>
  <c r="G17" i="33"/>
  <c r="G18" i="33"/>
  <c r="G20" i="33"/>
  <c r="G21" i="33"/>
  <c r="G22" i="33"/>
  <c r="G23" i="33"/>
  <c r="G24" i="33"/>
  <c r="G25" i="33"/>
  <c r="G26" i="33"/>
  <c r="G27" i="33"/>
  <c r="G28" i="33"/>
  <c r="G29" i="33"/>
  <c r="G30" i="33"/>
  <c r="G31" i="33"/>
  <c r="G32" i="33"/>
  <c r="G6" i="33"/>
  <c r="D7" i="33"/>
  <c r="D9" i="33"/>
  <c r="D10" i="33"/>
  <c r="D11" i="33"/>
  <c r="D12" i="33"/>
  <c r="D13" i="33"/>
  <c r="D14" i="33"/>
  <c r="D15" i="33"/>
  <c r="D16" i="33"/>
  <c r="D17" i="33"/>
  <c r="D18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6" i="33"/>
  <c r="P7" i="30" l="1"/>
  <c r="P9" i="30"/>
  <c r="P10" i="30"/>
  <c r="P11" i="30"/>
  <c r="P12" i="30"/>
  <c r="P13" i="30"/>
  <c r="P14" i="30"/>
  <c r="P15" i="30"/>
  <c r="P16" i="30"/>
  <c r="P17" i="30"/>
  <c r="P18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P32" i="30"/>
  <c r="P33" i="30"/>
  <c r="P6" i="30"/>
  <c r="J7" i="30"/>
  <c r="J9" i="30"/>
  <c r="J10" i="30"/>
  <c r="J11" i="30"/>
  <c r="J12" i="30"/>
  <c r="J13" i="30"/>
  <c r="J14" i="30"/>
  <c r="J15" i="30"/>
  <c r="J16" i="30"/>
  <c r="J17" i="30"/>
  <c r="J18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6" i="30"/>
  <c r="D7" i="30"/>
  <c r="D9" i="30"/>
  <c r="D10" i="30"/>
  <c r="D11" i="30"/>
  <c r="D12" i="30"/>
  <c r="D13" i="30"/>
  <c r="D14" i="30"/>
  <c r="D15" i="30"/>
  <c r="D16" i="30"/>
  <c r="D17" i="30"/>
  <c r="D18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6" i="30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6" i="29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6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6" i="28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6" i="27"/>
  <c r="AB7" i="26" l="1"/>
  <c r="AB8" i="26"/>
  <c r="AB9" i="26"/>
  <c r="AB10" i="26"/>
  <c r="AB11" i="26"/>
  <c r="AB12" i="26"/>
  <c r="AB13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6" i="26"/>
  <c r="Y8" i="26"/>
  <c r="S7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0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6" i="26"/>
  <c r="D7" i="26"/>
  <c r="D8" i="26"/>
  <c r="D9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29" i="26"/>
  <c r="D30" i="26"/>
  <c r="D31" i="26"/>
  <c r="D32" i="26"/>
  <c r="D33" i="26"/>
  <c r="D34" i="26"/>
  <c r="D35" i="26"/>
  <c r="D36" i="26"/>
  <c r="D6" i="26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6" i="24"/>
  <c r="S7" i="21" l="1"/>
  <c r="S9" i="21"/>
  <c r="S10" i="21"/>
  <c r="S11" i="21"/>
  <c r="S12" i="21"/>
  <c r="S13" i="21"/>
  <c r="S14" i="21"/>
  <c r="S16" i="21"/>
  <c r="S17" i="21"/>
  <c r="S18" i="21"/>
  <c r="S19" i="21"/>
  <c r="S20" i="21"/>
  <c r="S22" i="21"/>
  <c r="S23" i="21"/>
  <c r="S24" i="21"/>
  <c r="S25" i="21"/>
  <c r="S26" i="21"/>
  <c r="S27" i="21"/>
  <c r="S28" i="21"/>
  <c r="S29" i="21"/>
  <c r="S30" i="21"/>
  <c r="S31" i="21"/>
  <c r="S32" i="21"/>
  <c r="S33" i="21"/>
  <c r="S35" i="21"/>
  <c r="S6" i="21"/>
  <c r="P7" i="21"/>
  <c r="P9" i="21"/>
  <c r="P10" i="21"/>
  <c r="P11" i="21"/>
  <c r="P12" i="21"/>
  <c r="P13" i="21"/>
  <c r="P14" i="21"/>
  <c r="P16" i="21"/>
  <c r="P17" i="21"/>
  <c r="P18" i="21"/>
  <c r="P19" i="21"/>
  <c r="P20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5" i="21"/>
  <c r="P6" i="21"/>
  <c r="M7" i="21"/>
  <c r="M9" i="21"/>
  <c r="M10" i="21"/>
  <c r="M11" i="21"/>
  <c r="M12" i="21"/>
  <c r="M13" i="21"/>
  <c r="M14" i="21"/>
  <c r="M16" i="21"/>
  <c r="M17" i="21"/>
  <c r="M18" i="21"/>
  <c r="M19" i="21"/>
  <c r="M20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5" i="21"/>
  <c r="M6" i="21"/>
  <c r="J9" i="21"/>
  <c r="J11" i="21"/>
  <c r="J13" i="21"/>
  <c r="J14" i="21"/>
  <c r="J18" i="21"/>
  <c r="J19" i="21"/>
  <c r="J22" i="21"/>
  <c r="J23" i="21"/>
  <c r="J24" i="21"/>
  <c r="J29" i="21"/>
  <c r="J6" i="21"/>
  <c r="G7" i="21"/>
  <c r="G9" i="21"/>
  <c r="G10" i="21"/>
  <c r="G11" i="21"/>
  <c r="G12" i="21"/>
  <c r="G13" i="21"/>
  <c r="G14" i="21"/>
  <c r="G16" i="21"/>
  <c r="G17" i="21"/>
  <c r="G18" i="21"/>
  <c r="G19" i="21"/>
  <c r="G20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5" i="21"/>
  <c r="G6" i="21"/>
  <c r="D7" i="21"/>
  <c r="D9" i="21"/>
  <c r="D10" i="21"/>
  <c r="D11" i="21"/>
  <c r="D12" i="21"/>
  <c r="D13" i="21"/>
  <c r="D14" i="21"/>
  <c r="D16" i="21"/>
  <c r="D17" i="21"/>
  <c r="D18" i="21"/>
  <c r="D19" i="21"/>
  <c r="D20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5" i="21"/>
  <c r="D6" i="21"/>
  <c r="G16" i="19"/>
  <c r="G7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5" i="18"/>
  <c r="G6" i="18"/>
  <c r="D7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5" i="18"/>
  <c r="D6" i="18"/>
  <c r="V7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V35" i="15"/>
  <c r="V6" i="15"/>
  <c r="U7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5" i="15"/>
  <c r="U6" i="15"/>
  <c r="T7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7" i="15"/>
  <c r="T28" i="15"/>
  <c r="T29" i="15"/>
  <c r="T30" i="15"/>
  <c r="T31" i="15"/>
  <c r="T32" i="15"/>
  <c r="T33" i="15"/>
  <c r="T35" i="15"/>
  <c r="T6" i="15"/>
  <c r="S7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5" i="15"/>
  <c r="S6" i="15"/>
  <c r="R7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5" i="15"/>
  <c r="R6" i="15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7" i="13"/>
  <c r="O7" i="30" l="1"/>
  <c r="O8" i="30"/>
  <c r="O9" i="30"/>
  <c r="O10" i="30"/>
  <c r="O11" i="30"/>
  <c r="O12" i="30"/>
  <c r="O13" i="30"/>
  <c r="O14" i="30"/>
  <c r="O15" i="30"/>
  <c r="O16" i="30"/>
  <c r="O17" i="30"/>
  <c r="O18" i="30"/>
  <c r="O21" i="30"/>
  <c r="O22" i="30"/>
  <c r="O23" i="30"/>
  <c r="O24" i="30"/>
  <c r="O26" i="30"/>
  <c r="O27" i="30"/>
  <c r="O28" i="30"/>
  <c r="O29" i="30"/>
  <c r="O30" i="30"/>
  <c r="O31" i="30"/>
  <c r="O32" i="30"/>
  <c r="O34" i="30"/>
  <c r="O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21" i="30"/>
  <c r="L22" i="30"/>
  <c r="L23" i="30"/>
  <c r="L24" i="30"/>
  <c r="L26" i="30"/>
  <c r="L27" i="30"/>
  <c r="L28" i="30"/>
  <c r="L29" i="30"/>
  <c r="L30" i="30"/>
  <c r="L31" i="30"/>
  <c r="L32" i="30"/>
  <c r="L34" i="30"/>
  <c r="L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21" i="30"/>
  <c r="I22" i="30"/>
  <c r="I23" i="30"/>
  <c r="I24" i="30"/>
  <c r="I26" i="30"/>
  <c r="I27" i="30"/>
  <c r="I28" i="30"/>
  <c r="I29" i="30"/>
  <c r="I30" i="30"/>
  <c r="I31" i="30"/>
  <c r="I32" i="30"/>
  <c r="I33" i="30"/>
  <c r="I34" i="30"/>
  <c r="I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21" i="30"/>
  <c r="F22" i="30"/>
  <c r="F23" i="30"/>
  <c r="F24" i="30"/>
  <c r="F26" i="30"/>
  <c r="F27" i="30"/>
  <c r="F28" i="30"/>
  <c r="F29" i="30"/>
  <c r="F30" i="30"/>
  <c r="F31" i="30"/>
  <c r="F32" i="30"/>
  <c r="F34" i="30"/>
  <c r="F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21" i="30"/>
  <c r="C22" i="30"/>
  <c r="C23" i="30"/>
  <c r="C24" i="30"/>
  <c r="C26" i="30"/>
  <c r="C27" i="30"/>
  <c r="C28" i="30"/>
  <c r="C29" i="30"/>
  <c r="C30" i="30"/>
  <c r="C31" i="30"/>
  <c r="C32" i="30"/>
  <c r="C34" i="30"/>
  <c r="C6" i="30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6" i="24"/>
  <c r="B34" i="2" l="1"/>
</calcChain>
</file>

<file path=xl/comments1.xml><?xml version="1.0" encoding="utf-8"?>
<comments xmlns="http://schemas.openxmlformats.org/spreadsheetml/2006/main">
  <authors>
    <author>Didas UWAMAHORO</author>
  </authors>
  <commentList>
    <comment ref="P56" authorId="0" shapeId="0">
      <text>
        <r>
          <rPr>
            <b/>
            <sz val="9"/>
            <color indexed="81"/>
            <rFont val="Tahoma"/>
            <family val="2"/>
          </rPr>
          <t>Didas UWAMAHORO:</t>
        </r>
        <r>
          <rPr>
            <sz val="9"/>
            <color indexed="81"/>
            <rFont val="Tahoma"/>
            <family val="2"/>
          </rPr>
          <t xml:space="preserve">
Check again the yield in Yellow</t>
        </r>
      </text>
    </comment>
  </commentList>
</comments>
</file>

<file path=xl/sharedStrings.xml><?xml version="1.0" encoding="utf-8"?>
<sst xmlns="http://schemas.openxmlformats.org/spreadsheetml/2006/main" count="2690" uniqueCount="470">
  <si>
    <t xml:space="preserve">Table 1: List of strata  </t>
  </si>
  <si>
    <t>Code</t>
  </si>
  <si>
    <t>Stratum</t>
  </si>
  <si>
    <t>Area (Ha)</t>
  </si>
  <si>
    <t>Percentage</t>
  </si>
  <si>
    <t>    1.0</t>
  </si>
  <si>
    <t>Tea plantations</t>
  </si>
  <si>
    <t>    1.1</t>
  </si>
  <si>
    <t>Intensive agriculture land on Hillsides</t>
  </si>
  <si>
    <t>    2.0</t>
  </si>
  <si>
    <t>Intensive agriculture land in marshlands</t>
  </si>
  <si>
    <t>    3.0</t>
  </si>
  <si>
    <t>Rangelands area</t>
  </si>
  <si>
    <t>    4.0</t>
  </si>
  <si>
    <t>Urban area and rural settlements</t>
  </si>
  <si>
    <t>    5.0</t>
  </si>
  <si>
    <t>Non crop land</t>
  </si>
  <si>
    <t>    6.0</t>
  </si>
  <si>
    <t>Water bodies</t>
  </si>
  <si>
    <t>    7.0</t>
  </si>
  <si>
    <t>National Parks</t>
  </si>
  <si>
    <t>    8.0</t>
  </si>
  <si>
    <t>Uncultivated “protected‟ marshlands</t>
  </si>
  <si>
    <t>    9.0</t>
  </si>
  <si>
    <t xml:space="preserve"> Forest and woodlands</t>
  </si>
  <si>
    <t xml:space="preserve">2018 Seasonal Agricultural Survey </t>
  </si>
  <si>
    <t xml:space="preserve">Table 2. Classification of potential land for agriculture  per district (ha) </t>
  </si>
  <si>
    <t>Tea plantation</t>
  </si>
  <si>
    <t>Intensive cropland on hillsides</t>
  </si>
  <si>
    <t>Intensive cropland in marshlands</t>
  </si>
  <si>
    <t>Rangelands</t>
  </si>
  <si>
    <t xml:space="preserve">Total   </t>
  </si>
  <si>
    <t>Nyarugenge</t>
  </si>
  <si>
    <t>Gasabo</t>
  </si>
  <si>
    <t>Kicukiro</t>
  </si>
  <si>
    <t>Nyanza</t>
  </si>
  <si>
    <t xml:space="preserve"> 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</si>
  <si>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</si>
  <si>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</si>
  <si>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</si>
  <si>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</si>
  <si>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</si>
  <si>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</si>
  <si>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</si>
  <si>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</si>
  <si>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</si>
  <si>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</si>
  <si>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</si>
  <si>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</si>
  <si>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</si>
  <si>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</si>
  <si>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</si>
  <si>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</si>
  <si>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</si>
  <si>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</si>
  <si>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</si>
  <si>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</si>
  <si>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</si>
  <si>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</si>
  <si>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</si>
  <si>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</si>
  <si>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</si>
  <si>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</si>
  <si>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Total Agricultural land</t>
  </si>
  <si>
    <t>Table 3: Share (in percentage) of area occupied by agricultural strata within districts</t>
  </si>
  <si>
    <t>District</t>
  </si>
  <si>
    <t>Overall</t>
  </si>
  <si>
    <t>2018 Seasonal Agricultural Survey - Season A</t>
  </si>
  <si>
    <t>Share (%)</t>
  </si>
  <si>
    <t>Total</t>
  </si>
  <si>
    <t>Table 5: Agricultural land use for potential arable land per district (Ha)</t>
  </si>
  <si>
    <t>Agricultural Land</t>
  </si>
  <si>
    <t>Pasture</t>
  </si>
  <si>
    <t>Fallow</t>
  </si>
  <si>
    <t>Non-agricultural land</t>
  </si>
  <si>
    <t>Season A</t>
  </si>
  <si>
    <t>Season B</t>
  </si>
  <si>
    <t>Season C</t>
  </si>
  <si>
    <t xml:space="preserve">Table 8. Average plot size by cropping system per district (In sqm) </t>
  </si>
  <si>
    <t>Pure plots</t>
  </si>
  <si>
    <t xml:space="preserve">Mixed plots </t>
  </si>
  <si>
    <t xml:space="preserve">Overall </t>
  </si>
  <si>
    <t>Cereals</t>
  </si>
  <si>
    <t>Maize</t>
  </si>
  <si>
    <t>Paddy rice</t>
  </si>
  <si>
    <t>Sorghum</t>
  </si>
  <si>
    <t>Wheat</t>
  </si>
  <si>
    <t>Tubers and Roots</t>
  </si>
  <si>
    <t>Cassava</t>
  </si>
  <si>
    <t>Irish potato</t>
  </si>
  <si>
    <t>Sweet potato</t>
  </si>
  <si>
    <t>Taro</t>
  </si>
  <si>
    <t>Banana</t>
  </si>
  <si>
    <t>Banana for beer</t>
  </si>
  <si>
    <t>Cooking banana</t>
  </si>
  <si>
    <t>Dessert banana</t>
  </si>
  <si>
    <t>Legumes and Pulses</t>
  </si>
  <si>
    <t>Bush bean</t>
  </si>
  <si>
    <t>Climbing bean</t>
  </si>
  <si>
    <t>Groundnut</t>
  </si>
  <si>
    <t>Pea</t>
  </si>
  <si>
    <t>Small red bean</t>
  </si>
  <si>
    <t>Soybean</t>
  </si>
  <si>
    <t>Fruits</t>
  </si>
  <si>
    <t>Fodder crops</t>
  </si>
  <si>
    <t>Coffee</t>
  </si>
  <si>
    <t>2018 Seasonal Agricultural Survey</t>
  </si>
  <si>
    <t>Crops</t>
  </si>
  <si>
    <t>After 31/10/2017</t>
  </si>
  <si>
    <t>Vegetables</t>
  </si>
  <si>
    <t>Other crops</t>
  </si>
  <si>
    <t>Other cereals</t>
  </si>
  <si>
    <t>Taro&amp;Yams</t>
  </si>
  <si>
    <t>SSF Overall</t>
  </si>
  <si>
    <t>Before 31/12</t>
  </si>
  <si>
    <t>Between 01-15/01</t>
  </si>
  <si>
    <t>Between 16- 31/01</t>
  </si>
  <si>
    <t>Between 01- 15/02</t>
  </si>
  <si>
    <t>Between 16- 28/02</t>
  </si>
  <si>
    <t>Between 01-15/03</t>
  </si>
  <si>
    <t>Between 16-31/03</t>
  </si>
  <si>
    <t>After 31/03</t>
  </si>
  <si>
    <t>Other celeals</t>
  </si>
  <si>
    <t xml:space="preserve">SSF Overall </t>
  </si>
  <si>
    <t>LSF Overall</t>
  </si>
  <si>
    <t>Between 01-15/09</t>
  </si>
  <si>
    <t>Before 01/09</t>
  </si>
  <si>
    <t>Between 16-30/09</t>
  </si>
  <si>
    <t>Between 01-15/10</t>
  </si>
  <si>
    <t>Between 16-30/10</t>
  </si>
  <si>
    <t>After 31/10</t>
  </si>
  <si>
    <t>Season  A</t>
  </si>
  <si>
    <t>1 Crop</t>
  </si>
  <si>
    <t>2 Crops</t>
  </si>
  <si>
    <t>3 Crops</t>
  </si>
  <si>
    <t>4 Crops</t>
  </si>
  <si>
    <t>5 Crops</t>
  </si>
  <si>
    <t xml:space="preserve">Average number of crops
per plot </t>
  </si>
  <si>
    <t>Seaon A</t>
  </si>
  <si>
    <t>Pure</t>
  </si>
  <si>
    <t>Mixed</t>
  </si>
  <si>
    <t>Traditional seeds</t>
  </si>
  <si>
    <t>Improved seeds</t>
  </si>
  <si>
    <t>Crop</t>
  </si>
  <si>
    <t>vegetables</t>
  </si>
  <si>
    <t>Government (MINAGRI/RAB/District)</t>
  </si>
  <si>
    <t>Recognized seed multipliers</t>
  </si>
  <si>
    <t>Agro dealers</t>
  </si>
  <si>
    <t>NGOs</t>
  </si>
  <si>
    <t>Market</t>
  </si>
  <si>
    <t>Agriculture cooperatives</t>
  </si>
  <si>
    <t>Other Source</t>
  </si>
  <si>
    <t>Agro-dealers</t>
  </si>
  <si>
    <t>Other source</t>
  </si>
  <si>
    <t>crop</t>
  </si>
  <si>
    <t xml:space="preserve"> District </t>
  </si>
  <si>
    <t>Used</t>
  </si>
  <si>
    <t>Not used</t>
  </si>
  <si>
    <t xml:space="preserve">Nyanza </t>
  </si>
  <si>
    <t>Districts</t>
  </si>
  <si>
    <t>NPK 17-17-17</t>
  </si>
  <si>
    <t>NPK 20-10-10</t>
  </si>
  <si>
    <t>NPK 25-5-5</t>
  </si>
  <si>
    <t>Urea</t>
  </si>
  <si>
    <t>Liquid urea</t>
  </si>
  <si>
    <t>DAP</t>
  </si>
  <si>
    <t>TSP</t>
  </si>
  <si>
    <t>KCL/MOP</t>
  </si>
  <si>
    <t>Other Fertilizers</t>
  </si>
  <si>
    <t>Dithane</t>
  </si>
  <si>
    <t>Ridomil</t>
  </si>
  <si>
    <t>Dimethoate</t>
  </si>
  <si>
    <t>Cypermethrine</t>
  </si>
  <si>
    <t>Dursiban</t>
  </si>
  <si>
    <t>Tilt</t>
  </si>
  <si>
    <t>Rocket</t>
  </si>
  <si>
    <t>Other Pesticides</t>
  </si>
  <si>
    <t>Not Used</t>
  </si>
  <si>
    <t>Surface irrigation</t>
  </si>
  <si>
    <t>Flood  irrigation</t>
  </si>
  <si>
    <t>Drip irrigation</t>
  </si>
  <si>
    <t>Sprinkler irrigation</t>
  </si>
  <si>
    <t>Traditional irrigation</t>
  </si>
  <si>
    <t>Tradition irrigation</t>
  </si>
  <si>
    <t>Rainwater harvesting</t>
  </si>
  <si>
    <t xml:space="preserve"> Water treatment plant</t>
  </si>
  <si>
    <t>Underground water</t>
  </si>
  <si>
    <t>Lake / stream water</t>
  </si>
  <si>
    <t>Water catchment (dam)</t>
  </si>
  <si>
    <t xml:space="preserve"> Ditches</t>
  </si>
  <si>
    <t>Trees/Windbreak/shelterbelt</t>
  </si>
  <si>
    <t>Bench terraces</t>
  </si>
  <si>
    <t>Progressive terraces</t>
  </si>
  <si>
    <t>Cover plants/ grasses</t>
  </si>
  <si>
    <t>Water drainage</t>
  </si>
  <si>
    <t>Mulching</t>
  </si>
  <si>
    <t>Beds/rigdes</t>
  </si>
  <si>
    <t xml:space="preserve"> Others(Specify)</t>
  </si>
  <si>
    <t>Before  30/04</t>
  </si>
  <si>
    <t>Between 1-31/05</t>
  </si>
  <si>
    <t>Between 1-30/06</t>
  </si>
  <si>
    <t>Between 1-31/07</t>
  </si>
  <si>
    <t>After 31/07</t>
  </si>
  <si>
    <t>Other sources</t>
  </si>
  <si>
    <t>Total A</t>
  </si>
  <si>
    <t>Table 4. Selected segments per district</t>
  </si>
  <si>
    <t>Total area (in ha)</t>
  </si>
  <si>
    <t>2018 Seasonal Agricultural Survey - Season B</t>
  </si>
  <si>
    <t>Low erosion</t>
  </si>
  <si>
    <t>Moderate erosion</t>
  </si>
  <si>
    <t>Severe erosion</t>
  </si>
  <si>
    <t>Total 2018B</t>
  </si>
  <si>
    <t>Bananas</t>
  </si>
  <si>
    <t>Beans</t>
  </si>
  <si>
    <t>Vegetables and Fruits</t>
  </si>
  <si>
    <t xml:space="preserve">Developed land </t>
  </si>
  <si>
    <t>2018 B Total</t>
  </si>
  <si>
    <t xml:space="preserve">Cereals </t>
  </si>
  <si>
    <t>Yarms &amp; Taro</t>
  </si>
  <si>
    <t>Folder crops</t>
  </si>
  <si>
    <t>Developped land</t>
  </si>
  <si>
    <t>Other Cereals</t>
  </si>
  <si>
    <t>Sweet potatoes</t>
  </si>
  <si>
    <t>Irish potatoes</t>
  </si>
  <si>
    <t>Yams &amp; Taro</t>
  </si>
  <si>
    <t>Cooking Banana</t>
  </si>
  <si>
    <t>Peas</t>
  </si>
  <si>
    <t>Ground nuts</t>
  </si>
  <si>
    <t>Soya beans</t>
  </si>
  <si>
    <t>Change</t>
  </si>
  <si>
    <t>Taro &amp;Yams</t>
  </si>
  <si>
    <t xml:space="preserve">Fallow land </t>
  </si>
  <si>
    <t>Legumes and pulses</t>
  </si>
  <si>
    <t xml:space="preserve">Developped land </t>
  </si>
  <si>
    <t>Agricultural physical land</t>
  </si>
  <si>
    <t xml:space="preserve">Beans </t>
  </si>
  <si>
    <t>Grand Total</t>
  </si>
  <si>
    <t>TOTAL</t>
  </si>
  <si>
    <t>2017C</t>
  </si>
  <si>
    <t>change</t>
  </si>
  <si>
    <t>Fruits/watermelon</t>
  </si>
  <si>
    <t>Total Physical Land</t>
  </si>
  <si>
    <t>2018 Seasonal Agriculture Survey_Season C</t>
  </si>
  <si>
    <t>LSF Yield</t>
  </si>
  <si>
    <t>Overall Yield 2018 A</t>
  </si>
  <si>
    <t>SSF Yield</t>
  </si>
  <si>
    <t>Overall Yield</t>
  </si>
  <si>
    <t>2018 Seasonal Agricultural Survey - Season  B</t>
  </si>
  <si>
    <t>S/Total</t>
  </si>
  <si>
    <t>Yield 2017 C</t>
  </si>
  <si>
    <t>Crop/District</t>
  </si>
  <si>
    <t>2018 Seasonal Agricultural Survey - Season  C</t>
  </si>
  <si>
    <t xml:space="preserve">Kigali City </t>
  </si>
  <si>
    <t>Kigali City</t>
  </si>
  <si>
    <t>South</t>
  </si>
  <si>
    <t>West</t>
  </si>
  <si>
    <t>North</t>
  </si>
  <si>
    <t>East</t>
  </si>
  <si>
    <t>Cultivated land 
(Season C )</t>
  </si>
  <si>
    <t>Crop/ District</t>
  </si>
  <si>
    <t xml:space="preserve">District </t>
  </si>
  <si>
    <t>Segments (Season A&amp;B)</t>
  </si>
  <si>
    <t>Segments(Season C)</t>
  </si>
  <si>
    <t>Overall_Season A</t>
  </si>
  <si>
    <t>Overall_Season B</t>
  </si>
  <si>
    <t>Overall_Season C</t>
  </si>
  <si>
    <t>Total 2018 Season A</t>
  </si>
  <si>
    <t>Total 2017 Season A</t>
  </si>
  <si>
    <t xml:space="preserve">Agricultural Physical land </t>
  </si>
  <si>
    <t>NA</t>
  </si>
  <si>
    <t xml:space="preserve">Kigali </t>
  </si>
  <si>
    <t xml:space="preserve">South </t>
  </si>
  <si>
    <t xml:space="preserve">West </t>
  </si>
  <si>
    <t xml:space="preserve">North </t>
  </si>
  <si>
    <t xml:space="preserve">East </t>
  </si>
  <si>
    <t>Total 2017B</t>
  </si>
  <si>
    <t>Total 2018C</t>
  </si>
  <si>
    <t>Total 2017C</t>
  </si>
  <si>
    <t>Total 2018A</t>
  </si>
  <si>
    <t>Total 2018 A</t>
  </si>
  <si>
    <t>Total 2017 A</t>
  </si>
  <si>
    <t xml:space="preserve">Change </t>
  </si>
  <si>
    <t xml:space="preserve">Total 2018 B </t>
  </si>
  <si>
    <t xml:space="preserve">Total 2017 B </t>
  </si>
  <si>
    <t>Yams &amp;Taro</t>
  </si>
  <si>
    <t xml:space="preserve">Agricultural physical land </t>
  </si>
  <si>
    <t/>
  </si>
  <si>
    <t>Main SAS Indicators</t>
  </si>
  <si>
    <t>SAS 2017</t>
  </si>
  <si>
    <t>SAS 2018</t>
  </si>
  <si>
    <t>Cultivated area for major crops(Ha)</t>
  </si>
  <si>
    <t>Sorgum</t>
  </si>
  <si>
    <t>Paddy Rice</t>
  </si>
  <si>
    <t>Harvested area for major crops(Ha)</t>
  </si>
  <si>
    <t>Crop area under permanent crop (%)</t>
  </si>
  <si>
    <t>Tea</t>
  </si>
  <si>
    <t>Production for major crops(MT)</t>
  </si>
  <si>
    <t>Casava</t>
  </si>
  <si>
    <t>Yield for major crops (Kg/ha)</t>
  </si>
  <si>
    <t>Share of pure crop in agricultural land (%)</t>
  </si>
  <si>
    <t>Small Scale Farmers</t>
  </si>
  <si>
    <t>Large Scale Farmers</t>
  </si>
  <si>
    <t>Pecentage of plots with Improved seeds (%)</t>
  </si>
  <si>
    <t>Percentage of plots with organic fertilizer use (%)</t>
  </si>
  <si>
    <t>Percentage of plots with inorganic fertilizer use (%)</t>
  </si>
  <si>
    <t>Percentage of plots with pesticides use (%)</t>
  </si>
  <si>
    <t>Use of Irrigation(Percentage)</t>
  </si>
  <si>
    <t>Percentage of plot with Anti-erosion activities use (%)</t>
  </si>
  <si>
    <t>Appendix 3. Cultivated area by crop type by district (Ha)</t>
  </si>
  <si>
    <t>Appendix 1. Season A_Cultivated area by crop type by district (Ha)</t>
  </si>
  <si>
    <t>Appendix 2. Season B_Cultivated area by crop type by district (Ha)</t>
  </si>
  <si>
    <t>Table 6.1 Season A, Cultivated area by crop type by province (ha)</t>
  </si>
  <si>
    <t>Table 6.2 Season B, Cultivated area by crop type by province (ha)</t>
  </si>
  <si>
    <t>Table 6.3 Season C, Cultivated area by crop type by province (ha)</t>
  </si>
  <si>
    <t>Table 7.1: Season A_Harvested area by crop type by district(Ha)</t>
  </si>
  <si>
    <t>Appendix 5: Harvested area by crop type by district(Ha)</t>
  </si>
  <si>
    <t>Table 7.1: Season A_Harvested area by crop type Per Province (Ha)</t>
  </si>
  <si>
    <t>Table7.2: Season B_Harvested area by crop type per Province (Ha)</t>
  </si>
  <si>
    <t>Appendix 6: Season A_Production of main crops by District (MT)</t>
  </si>
  <si>
    <t>Table 9.1:Season A_Production of main crops by Province (MT)</t>
  </si>
  <si>
    <t>Appendix 7: SeasonB_ Production of main crops by District (MT)</t>
  </si>
  <si>
    <t>Appendix 8: Season C_Production of main crops by District (MT)</t>
  </si>
  <si>
    <t>Appendix 9: Season A_Yield of main crops by District (Kg/Ha)</t>
  </si>
  <si>
    <t>Table 10.1: Season A_Yield of Main crops by Province</t>
  </si>
  <si>
    <t>Table 10.2: Season B_Yield of Main crops by Province</t>
  </si>
  <si>
    <t>Table 10.3: Season C_Yield of Main crops by Province</t>
  </si>
  <si>
    <t>Table 11.1:Sowing dates per crop (Percentage) in Segments</t>
  </si>
  <si>
    <t>Table 11.2: Sowing dates per crop (Percentage) for Large Scale farmers</t>
  </si>
  <si>
    <t>Table 11.3:Sowing dates per District (Percentage)</t>
  </si>
  <si>
    <t>Table 12.1:Percentage of plots with number of crops per plot by District</t>
  </si>
  <si>
    <t>Table 12.2:Share of pure and mixed crop in agricultural land per district (in percentage)</t>
  </si>
  <si>
    <t>Table 13.1: Type of seeds used by district (Percentage)</t>
  </si>
  <si>
    <t>Table 13.2: Type of seeds used by crop (Percentage) in segments</t>
  </si>
  <si>
    <t>Table 13.3:Type of seeds used by crop (Percentage) for Large Scale Farmers</t>
  </si>
  <si>
    <t>Table 13.4: Source of improved seeds by district (Percentage)</t>
  </si>
  <si>
    <t>Table 13.5: Source of improved seeds by crop (Percentage) in Segments</t>
  </si>
  <si>
    <t>Table 13.6: Source of improved seeds by crop (Percentage) for Large Scale Farmers</t>
  </si>
  <si>
    <t>Table 14.1: Percentage of plots with organic fertilizer use per district</t>
  </si>
  <si>
    <t>Table 14.2: Table Percentage of plots with inorganic fertilizer use per district</t>
  </si>
  <si>
    <t>Table 14.3: Types of inorganic fertilizers use per district (in percentage)</t>
  </si>
  <si>
    <t>Table 15.1: Percentage of plots with pesticides use per district</t>
  </si>
  <si>
    <r>
      <t>Table 15.2:</t>
    </r>
    <r>
      <rPr>
        <b/>
        <sz val="11"/>
        <color indexed="8"/>
        <rFont val="Arial Narrow"/>
        <family val="2"/>
      </rPr>
      <t xml:space="preserve"> Type of pesticides used by District (in percentage)</t>
    </r>
  </si>
  <si>
    <t>Table 16.1:Use of Irrigation per district (Percentage)</t>
  </si>
  <si>
    <t>Table 16.2:Types of irrigation used by district (in percentage)</t>
  </si>
  <si>
    <t>Table 16.3:Types of irrigation used by crop type (in percentage) in segments</t>
  </si>
  <si>
    <t>Table 16.4:Types of irrigation used by crop type (in percentage) for Large Scale Farmers</t>
  </si>
  <si>
    <t>Table 16.5: Source of used water for irrigation per district (in percentage)</t>
  </si>
  <si>
    <t xml:space="preserve">Table 17.1: Percentage of plot with Anti-erosion activities use per District </t>
  </si>
  <si>
    <t>Table 17.2:Types of anti-erosion activities by district (Percentages)</t>
  </si>
  <si>
    <t>Table 17.3: Degree of erosion per district (Percentage)</t>
  </si>
  <si>
    <t xml:space="preserve">Government </t>
  </si>
  <si>
    <t>Government</t>
  </si>
  <si>
    <t>Summary</t>
  </si>
  <si>
    <t>Summary of Seasonal Agricultural Survey Main indicators</t>
  </si>
  <si>
    <t>Table 1</t>
  </si>
  <si>
    <t xml:space="preserve">List of strata  </t>
  </si>
  <si>
    <t>Table 2</t>
  </si>
  <si>
    <t xml:space="preserve">Classification of potential land for agriculture  per district (ha) </t>
  </si>
  <si>
    <t>Table 3</t>
  </si>
  <si>
    <t>Share (in percentage) of area occupied by agricultural strata within districts</t>
  </si>
  <si>
    <t>Table 4</t>
  </si>
  <si>
    <t>Selected segments per district</t>
  </si>
  <si>
    <t>Table 5</t>
  </si>
  <si>
    <t>Agricultural land use for potential arable land per district (Ha)</t>
  </si>
  <si>
    <t>Table 6.1</t>
  </si>
  <si>
    <t>Season A, Cultivated area by crop type by province (ha)</t>
  </si>
  <si>
    <t>Table 6.2</t>
  </si>
  <si>
    <t>Season B, Cultivated area by crop type by province (ha)</t>
  </si>
  <si>
    <t>Table 7.1</t>
  </si>
  <si>
    <t>Table 6.3</t>
  </si>
  <si>
    <t>Season C, Cultivated area by crop type by province (ha)</t>
  </si>
  <si>
    <t>Season A_Harvested area by crop type Per Province (Ha)</t>
  </si>
  <si>
    <t>Table 7.2</t>
  </si>
  <si>
    <t>Season B_Harvested area by crop type per Province (Ha)</t>
  </si>
  <si>
    <t>Table 8</t>
  </si>
  <si>
    <t xml:space="preserve">Average plot size by cropping system per district (In sqm) </t>
  </si>
  <si>
    <t>Table 9.1</t>
  </si>
  <si>
    <t>Season A_Production of main crops by Province (MT)</t>
  </si>
  <si>
    <t>Table 9.2</t>
  </si>
  <si>
    <t>Table 9.2:Season B, Production of main crops by Province (MT)</t>
  </si>
  <si>
    <t>Table 9.3</t>
  </si>
  <si>
    <t>Season C_Production of main crops by Province (MT)</t>
  </si>
  <si>
    <t>Season B_Production of main crops by Province (MT)</t>
  </si>
  <si>
    <t>Table 9.3:Season C_Production of main crops by Province (MT)</t>
  </si>
  <si>
    <t>Table 10.1</t>
  </si>
  <si>
    <t>Season A_Yield of Main crops by Province</t>
  </si>
  <si>
    <t>Table 10.2</t>
  </si>
  <si>
    <t>Season B_Yield of Main crops by Province</t>
  </si>
  <si>
    <t>Summary!A1</t>
  </si>
  <si>
    <t>Table 10.3</t>
  </si>
  <si>
    <t>Season C_Yield of Main crops by Province</t>
  </si>
  <si>
    <t>Table 11.1</t>
  </si>
  <si>
    <t>Sowing dates per crop (Percentage) in Segments</t>
  </si>
  <si>
    <t>Table 11.2</t>
  </si>
  <si>
    <t>Sowing dates per crop (Percentage) for Large Scale farmers</t>
  </si>
  <si>
    <t>Table 11.3</t>
  </si>
  <si>
    <t>Sowing dates per District (Percentage)</t>
  </si>
  <si>
    <t>Table 12.1</t>
  </si>
  <si>
    <t>Percentage of plots with number of crops per plot by District</t>
  </si>
  <si>
    <t>Table 12.2</t>
  </si>
  <si>
    <t>Share of pure and mixed crop in agricultural land per district (in percentage)</t>
  </si>
  <si>
    <t>Table 13.1</t>
  </si>
  <si>
    <t>Type of seeds used by district (Percentage)</t>
  </si>
  <si>
    <t>Table 13.2</t>
  </si>
  <si>
    <t>Type of seeds used by crop (Percentage) in segments</t>
  </si>
  <si>
    <t>Table 13.3</t>
  </si>
  <si>
    <t>Type of seeds used by crop (Percentage) for Large Scale Farmers</t>
  </si>
  <si>
    <t>Table 13.4</t>
  </si>
  <si>
    <t>Source of improved seeds by district (Percentage)</t>
  </si>
  <si>
    <t>Table 13.5</t>
  </si>
  <si>
    <t>Source of improved seeds by crop (Percentage) in Segments</t>
  </si>
  <si>
    <t>Table 13.6</t>
  </si>
  <si>
    <t>Source of improved seeds by crop (Percentage) for Large Scale Farmers</t>
  </si>
  <si>
    <t>Table 14.1</t>
  </si>
  <si>
    <t>Percentage of plots with organic fertilizer use per district</t>
  </si>
  <si>
    <t>Table 14.2</t>
  </si>
  <si>
    <t>Table 14.3</t>
  </si>
  <si>
    <t>Types of inorganic fertilizers use per district (in percentage)</t>
  </si>
  <si>
    <t>Table 15.1</t>
  </si>
  <si>
    <t>Percentage of plots with pesticides use per district</t>
  </si>
  <si>
    <t>Table 15.2</t>
  </si>
  <si>
    <t>Type of pesticides used by District (in percentage)</t>
  </si>
  <si>
    <t>Table 16.1</t>
  </si>
  <si>
    <t>Use of Irrigation per district (Percentage)</t>
  </si>
  <si>
    <t>Table 16.2</t>
  </si>
  <si>
    <t>Types of irrigation used by district (in percentage)</t>
  </si>
  <si>
    <t>Table 16.3</t>
  </si>
  <si>
    <t>Types of irrigation used by crop type (in percentage) in segments</t>
  </si>
  <si>
    <t>Table 16.4</t>
  </si>
  <si>
    <t>Types of irrigation used by crop type (in percentage) for Large Scale Farmers</t>
  </si>
  <si>
    <t>Table 16.5</t>
  </si>
  <si>
    <t>Source of used water for irrigation per district (in percentage)</t>
  </si>
  <si>
    <t>Table 17.1</t>
  </si>
  <si>
    <t>Table 17.2</t>
  </si>
  <si>
    <t>Table 17.3</t>
  </si>
  <si>
    <t>Types of anti-erosion activities by district (Percentages)</t>
  </si>
  <si>
    <t xml:space="preserve">Percentage of plot with Anti-erosion activities use per District </t>
  </si>
  <si>
    <t>List of SAS 2018 Tables</t>
  </si>
  <si>
    <t>Table 0</t>
  </si>
  <si>
    <t>Degree of erosion per district (Percentage)</t>
  </si>
  <si>
    <t>Percentage of plots with inorganic fertilizer use per district</t>
  </si>
  <si>
    <t>Appendix 1</t>
  </si>
  <si>
    <t>Season A_Cultivated area by crop type by district (Ha)</t>
  </si>
  <si>
    <t>Appendix 2</t>
  </si>
  <si>
    <t>Season B_Cultivated area by crop type by district (Ha)</t>
  </si>
  <si>
    <t>Appendix 3</t>
  </si>
  <si>
    <t>Cultivated area by crop type by district (Ha)</t>
  </si>
  <si>
    <t>Appendix 4</t>
  </si>
  <si>
    <t>Season A_Harvested area by crop type by district(Ha)</t>
  </si>
  <si>
    <t>Appendix 5</t>
  </si>
  <si>
    <t>Harvested area by crop type by district(Ha)</t>
  </si>
  <si>
    <t xml:space="preserve">Appendix 6 </t>
  </si>
  <si>
    <t>Season A_Production of main crops by District (MT)</t>
  </si>
  <si>
    <t>Appendix 7</t>
  </si>
  <si>
    <t>SeasonB_ Production of main crops by District (MT)</t>
  </si>
  <si>
    <t>Appendix 8</t>
  </si>
  <si>
    <t>Season C_Production of main crops by District (MT)</t>
  </si>
  <si>
    <t xml:space="preserve">Appendix 9 </t>
  </si>
  <si>
    <t>Season A_Yield of main crops by District (Kg/Ha)</t>
  </si>
  <si>
    <t>Appendix 10</t>
  </si>
  <si>
    <t>Season B_Yield of main crops by District (Kg/Ha)</t>
  </si>
  <si>
    <t>Table 10b:Season B_Yield of main crops by District (Kg/Ha)</t>
  </si>
  <si>
    <t>Appendix 11</t>
  </si>
  <si>
    <t>Table 10c:Season C_Yield of main crops by District (Kg/Ha)</t>
  </si>
  <si>
    <t>Season C_Yield of main crops by District (Kg/Ha)</t>
  </si>
  <si>
    <t>Groundnuts</t>
  </si>
  <si>
    <t>Soybeans</t>
  </si>
  <si>
    <r>
      <t xml:space="preserve">Table 18: </t>
    </r>
    <r>
      <rPr>
        <b/>
        <sz val="12"/>
        <color theme="1"/>
        <rFont val="Arial Narrow"/>
        <family val="2"/>
      </rPr>
      <t>Gross Added value (Rwf per ha)</t>
    </r>
  </si>
  <si>
    <t>Table 18</t>
  </si>
  <si>
    <t>Gross Added value (Rwf per 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</si>
</sst>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-* #,##0_-;\-* #,##0_-;_-* &quot;-&quot;??_-;_-@_-"/>
    <numFmt numFmtId="169" formatCode="0.0%"/>
    <numFmt numFmtId="170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1"/>
      <color indexed="8"/>
      <name val="Arial Narrow"/>
      <family val="2"/>
    </font>
    <font>
      <b/>
      <i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i/>
      <sz val="11"/>
      <color theme="1"/>
      <name val="Arial Narrow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rgb="FFFF000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rgb="FFFF0000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b/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1" fillId="0" borderId="0"/>
    <xf numFmtId="170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026">
    <xf numFmtId="0" fontId="0" fillId="0" borderId="0" xfId="0"/>
    <xf numFmtId="0" fontId="4" fillId="0" borderId="0" xfId="0" applyFont="1"/>
    <xf numFmtId="0" fontId="5" fillId="0" borderId="0" xfId="0" applyFont="1"/>
    <xf numFmtId="164" fontId="4" fillId="0" borderId="0" xfId="1" applyNumberFormat="1" applyFont="1" applyFill="1" applyBorder="1"/>
    <xf numFmtId="0" fontId="7" fillId="0" borderId="0" xfId="0" applyFont="1"/>
    <xf numFmtId="0" fontId="8" fillId="0" borderId="0" xfId="0" applyFont="1" applyAlignment="1">
      <alignment vertical="center"/>
    </xf>
    <xf numFmtId="0" fontId="3" fillId="0" borderId="0" xfId="0" applyFont="1"/>
    <xf numFmtId="165" fontId="4" fillId="0" borderId="0" xfId="1" applyNumberFormat="1" applyFont="1" applyBorder="1"/>
    <xf numFmtId="165" fontId="8" fillId="0" borderId="0" xfId="1" applyNumberFormat="1" applyFont="1"/>
    <xf numFmtId="0" fontId="8" fillId="0" borderId="0" xfId="0" applyFont="1" applyFill="1" applyAlignment="1"/>
    <xf numFmtId="0" fontId="8" fillId="0" borderId="0" xfId="0" applyFont="1"/>
    <xf numFmtId="0" fontId="8" fillId="2" borderId="8" xfId="0" applyFont="1" applyFill="1" applyBorder="1"/>
    <xf numFmtId="0" fontId="8" fillId="2" borderId="9" xfId="0" applyFont="1" applyFill="1" applyBorder="1"/>
    <xf numFmtId="164" fontId="4" fillId="0" borderId="0" xfId="1" applyNumberFormat="1" applyFont="1" applyBorder="1"/>
    <xf numFmtId="164" fontId="5" fillId="5" borderId="0" xfId="1" applyNumberFormat="1" applyFont="1" applyFill="1" applyBorder="1"/>
    <xf numFmtId="164" fontId="4" fillId="5" borderId="0" xfId="1" applyNumberFormat="1" applyFont="1" applyFill="1" applyBorder="1"/>
    <xf numFmtId="164" fontId="5" fillId="5" borderId="1" xfId="1" applyNumberFormat="1" applyFont="1" applyFill="1" applyBorder="1"/>
    <xf numFmtId="0" fontId="5" fillId="0" borderId="0" xfId="0" applyFont="1" applyBorder="1" applyAlignment="1"/>
    <xf numFmtId="165" fontId="5" fillId="5" borderId="5" xfId="1" applyNumberFormat="1" applyFont="1" applyFill="1" applyBorder="1"/>
    <xf numFmtId="165" fontId="5" fillId="5" borderId="22" xfId="1" applyNumberFormat="1" applyFont="1" applyFill="1" applyBorder="1"/>
    <xf numFmtId="0" fontId="8" fillId="2" borderId="21" xfId="0" applyFont="1" applyFill="1" applyBorder="1"/>
    <xf numFmtId="0" fontId="8" fillId="2" borderId="15" xfId="0" applyFont="1" applyFill="1" applyBorder="1" applyAlignment="1">
      <alignment textRotation="90" wrapText="1"/>
    </xf>
    <xf numFmtId="0" fontId="8" fillId="2" borderId="16" xfId="0" applyFont="1" applyFill="1" applyBorder="1" applyAlignment="1">
      <alignment textRotation="90" wrapText="1"/>
    </xf>
    <xf numFmtId="0" fontId="8" fillId="2" borderId="12" xfId="0" applyFont="1" applyFill="1" applyBorder="1"/>
    <xf numFmtId="0" fontId="8" fillId="2" borderId="23" xfId="0" applyFont="1" applyFill="1" applyBorder="1"/>
    <xf numFmtId="164" fontId="4" fillId="5" borderId="9" xfId="1" applyNumberFormat="1" applyFont="1" applyFill="1" applyBorder="1"/>
    <xf numFmtId="165" fontId="4" fillId="5" borderId="0" xfId="1" applyNumberFormat="1" applyFont="1" applyFill="1" applyBorder="1"/>
    <xf numFmtId="164" fontId="4" fillId="5" borderId="1" xfId="1" applyNumberFormat="1" applyFont="1" applyFill="1" applyBorder="1"/>
    <xf numFmtId="165" fontId="4" fillId="5" borderId="1" xfId="1" applyNumberFormat="1" applyFont="1" applyFill="1" applyBorder="1"/>
    <xf numFmtId="0" fontId="8" fillId="2" borderId="21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center" textRotation="90"/>
    </xf>
    <xf numFmtId="0" fontId="3" fillId="2" borderId="23" xfId="0" applyFont="1" applyFill="1" applyBorder="1" applyAlignment="1">
      <alignment horizontal="center" textRotation="90"/>
    </xf>
    <xf numFmtId="0" fontId="3" fillId="2" borderId="22" xfId="0" applyFont="1" applyFill="1" applyBorder="1" applyAlignment="1">
      <alignment horizontal="center" textRotation="90"/>
    </xf>
    <xf numFmtId="43" fontId="3" fillId="2" borderId="15" xfId="1" applyNumberFormat="1" applyFont="1" applyFill="1" applyBorder="1" applyAlignment="1">
      <alignment horizontal="center" textRotation="90"/>
    </xf>
    <xf numFmtId="43" fontId="3" fillId="2" borderId="16" xfId="1" applyNumberFormat="1" applyFont="1" applyFill="1" applyBorder="1" applyAlignment="1">
      <alignment horizontal="center" textRotation="90"/>
    </xf>
    <xf numFmtId="165" fontId="4" fillId="5" borderId="5" xfId="1" applyNumberFormat="1" applyFont="1" applyFill="1" applyBorder="1"/>
    <xf numFmtId="165" fontId="8" fillId="5" borderId="22" xfId="1" applyNumberFormat="1" applyFont="1" applyFill="1" applyBorder="1"/>
    <xf numFmtId="164" fontId="8" fillId="2" borderId="23" xfId="1" applyNumberFormat="1" applyFont="1" applyFill="1" applyBorder="1"/>
    <xf numFmtId="164" fontId="8" fillId="2" borderId="1" xfId="1" applyNumberFormat="1" applyFont="1" applyFill="1" applyBorder="1"/>
    <xf numFmtId="165" fontId="3" fillId="2" borderId="22" xfId="1" applyNumberFormat="1" applyFont="1" applyFill="1" applyBorder="1"/>
    <xf numFmtId="0" fontId="8" fillId="2" borderId="15" xfId="0" applyFont="1" applyFill="1" applyBorder="1"/>
    <xf numFmtId="0" fontId="8" fillId="2" borderId="16" xfId="0" applyFont="1" applyFill="1" applyBorder="1"/>
    <xf numFmtId="164" fontId="4" fillId="5" borderId="0" xfId="1" applyNumberFormat="1" applyFont="1" applyFill="1" applyBorder="1" applyAlignment="1">
      <alignment horizontal="center"/>
    </xf>
    <xf numFmtId="164" fontId="10" fillId="3" borderId="12" xfId="1" applyNumberFormat="1" applyFont="1" applyFill="1" applyBorder="1" applyAlignment="1">
      <alignment horizontal="left" vertical="center"/>
    </xf>
    <xf numFmtId="0" fontId="8" fillId="2" borderId="21" xfId="0" applyFont="1" applyFill="1" applyBorder="1" applyAlignment="1">
      <alignment wrapText="1"/>
    </xf>
    <xf numFmtId="0" fontId="4" fillId="0" borderId="0" xfId="0" applyFont="1" applyBorder="1"/>
    <xf numFmtId="164" fontId="9" fillId="0" borderId="0" xfId="1" applyNumberFormat="1" applyFont="1" applyFill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left" vertical="center"/>
    </xf>
    <xf numFmtId="166" fontId="15" fillId="0" borderId="0" xfId="1" applyNumberFormat="1" applyFont="1" applyFill="1" applyBorder="1" applyAlignment="1">
      <alignment horizontal="center" vertical="top"/>
    </xf>
    <xf numFmtId="0" fontId="0" fillId="0" borderId="0" xfId="0" applyFill="1"/>
    <xf numFmtId="164" fontId="4" fillId="5" borderId="5" xfId="1" applyNumberFormat="1" applyFont="1" applyFill="1" applyBorder="1"/>
    <xf numFmtId="164" fontId="4" fillId="5" borderId="22" xfId="1" applyNumberFormat="1" applyFont="1" applyFill="1" applyBorder="1"/>
    <xf numFmtId="0" fontId="0" fillId="0" borderId="0" xfId="0" applyAlignment="1"/>
    <xf numFmtId="164" fontId="14" fillId="5" borderId="0" xfId="1" applyNumberFormat="1" applyFont="1" applyFill="1" applyBorder="1" applyAlignment="1"/>
    <xf numFmtId="164" fontId="10" fillId="7" borderId="9" xfId="1" applyNumberFormat="1" applyFont="1" applyFill="1" applyBorder="1" applyAlignment="1">
      <alignment vertical="center" wrapText="1"/>
    </xf>
    <xf numFmtId="164" fontId="5" fillId="5" borderId="0" xfId="1" applyNumberFormat="1" applyFont="1" applyFill="1"/>
    <xf numFmtId="164" fontId="4" fillId="5" borderId="0" xfId="1" applyNumberFormat="1" applyFont="1" applyFill="1"/>
    <xf numFmtId="164" fontId="4" fillId="5" borderId="9" xfId="1" applyNumberFormat="1" applyFont="1" applyFill="1" applyBorder="1" applyAlignment="1">
      <alignment horizontal="center"/>
    </xf>
    <xf numFmtId="164" fontId="4" fillId="5" borderId="5" xfId="1" applyNumberFormat="1" applyFont="1" applyFill="1" applyBorder="1" applyAlignment="1">
      <alignment horizontal="center"/>
    </xf>
    <xf numFmtId="165" fontId="4" fillId="5" borderId="5" xfId="1" applyNumberFormat="1" applyFont="1" applyFill="1" applyBorder="1" applyAlignment="1">
      <alignment horizontal="center"/>
    </xf>
    <xf numFmtId="164" fontId="3" fillId="5" borderId="15" xfId="1" applyNumberFormat="1" applyFont="1" applyFill="1" applyBorder="1"/>
    <xf numFmtId="0" fontId="4" fillId="0" borderId="0" xfId="0" applyFont="1" applyAlignment="1">
      <alignment vertical="center" wrapText="1"/>
    </xf>
    <xf numFmtId="164" fontId="15" fillId="4" borderId="5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top" wrapText="1"/>
    </xf>
    <xf numFmtId="164" fontId="8" fillId="5" borderId="3" xfId="1" applyNumberFormat="1" applyFont="1" applyFill="1" applyBorder="1"/>
    <xf numFmtId="164" fontId="8" fillId="5" borderId="10" xfId="1" applyNumberFormat="1" applyFont="1" applyFill="1" applyBorder="1"/>
    <xf numFmtId="0" fontId="10" fillId="3" borderId="21" xfId="0" applyFont="1" applyFill="1" applyBorder="1" applyAlignment="1">
      <alignment vertical="top" wrapText="1"/>
    </xf>
    <xf numFmtId="164" fontId="8" fillId="5" borderId="21" xfId="1" applyNumberFormat="1" applyFont="1" applyFill="1" applyBorder="1"/>
    <xf numFmtId="164" fontId="8" fillId="5" borderId="15" xfId="1" applyNumberFormat="1" applyFont="1" applyFill="1" applyBorder="1"/>
    <xf numFmtId="164" fontId="5" fillId="0" borderId="0" xfId="1" applyNumberFormat="1" applyFont="1" applyFill="1" applyBorder="1"/>
    <xf numFmtId="164" fontId="4" fillId="5" borderId="23" xfId="1" applyNumberFormat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164" fontId="4" fillId="5" borderId="22" xfId="1" applyNumberFormat="1" applyFont="1" applyFill="1" applyBorder="1" applyAlignment="1">
      <alignment horizontal="center"/>
    </xf>
    <xf numFmtId="165" fontId="4" fillId="5" borderId="22" xfId="1" applyNumberFormat="1" applyFont="1" applyFill="1" applyBorder="1" applyAlignment="1">
      <alignment horizontal="center"/>
    </xf>
    <xf numFmtId="164" fontId="4" fillId="0" borderId="0" xfId="1" applyNumberFormat="1" applyFont="1"/>
    <xf numFmtId="166" fontId="4" fillId="5" borderId="0" xfId="0" applyNumberFormat="1" applyFont="1" applyFill="1" applyBorder="1"/>
    <xf numFmtId="0" fontId="2" fillId="0" borderId="0" xfId="0" applyFont="1"/>
    <xf numFmtId="165" fontId="8" fillId="5" borderId="5" xfId="1" applyNumberFormat="1" applyFont="1" applyFill="1" applyBorder="1"/>
    <xf numFmtId="164" fontId="10" fillId="7" borderId="23" xfId="1" applyNumberFormat="1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0" applyFont="1" applyBorder="1" applyAlignment="1">
      <alignment horizontal="left"/>
    </xf>
    <xf numFmtId="0" fontId="8" fillId="0" borderId="0" xfId="0" applyFont="1" applyFill="1" applyBorder="1"/>
    <xf numFmtId="165" fontId="0" fillId="0" borderId="0" xfId="1" applyNumberFormat="1" applyFont="1"/>
    <xf numFmtId="165" fontId="5" fillId="0" borderId="0" xfId="1" applyNumberFormat="1" applyFont="1"/>
    <xf numFmtId="0" fontId="8" fillId="2" borderId="21" xfId="0" applyFont="1" applyFill="1" applyBorder="1" applyAlignment="1">
      <alignment textRotation="90"/>
    </xf>
    <xf numFmtId="0" fontId="8" fillId="2" borderId="15" xfId="0" applyFont="1" applyFill="1" applyBorder="1" applyAlignment="1">
      <alignment textRotation="90"/>
    </xf>
    <xf numFmtId="0" fontId="8" fillId="2" borderId="16" xfId="0" applyFont="1" applyFill="1" applyBorder="1" applyAlignment="1">
      <alignment textRotation="90"/>
    </xf>
    <xf numFmtId="0" fontId="15" fillId="5" borderId="0" xfId="0" applyFont="1" applyFill="1" applyBorder="1" applyAlignment="1"/>
    <xf numFmtId="0" fontId="15" fillId="0" borderId="0" xfId="0" applyFont="1" applyFill="1" applyBorder="1" applyAlignment="1"/>
    <xf numFmtId="0" fontId="7" fillId="0" borderId="0" xfId="0" applyFont="1" applyBorder="1"/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165" fontId="5" fillId="0" borderId="0" xfId="1" applyNumberFormat="1" applyFont="1" applyFill="1" applyBorder="1"/>
    <xf numFmtId="164" fontId="5" fillId="0" borderId="0" xfId="1" applyNumberFormat="1" applyFont="1" applyFill="1" applyBorder="1" applyAlignment="1"/>
    <xf numFmtId="0" fontId="8" fillId="2" borderId="1" xfId="0" applyFont="1" applyFill="1" applyBorder="1" applyAlignment="1">
      <alignment textRotation="90" wrapText="1"/>
    </xf>
    <xf numFmtId="0" fontId="8" fillId="2" borderId="23" xfId="0" applyFont="1" applyFill="1" applyBorder="1" applyAlignment="1">
      <alignment textRotation="90" wrapText="1"/>
    </xf>
    <xf numFmtId="0" fontId="8" fillId="2" borderId="22" xfId="0" applyFont="1" applyFill="1" applyBorder="1" applyAlignment="1">
      <alignment textRotation="90" wrapText="1"/>
    </xf>
    <xf numFmtId="165" fontId="4" fillId="0" borderId="0" xfId="1" applyNumberFormat="1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textRotation="90"/>
    </xf>
    <xf numFmtId="0" fontId="10" fillId="3" borderId="15" xfId="0" applyFont="1" applyFill="1" applyBorder="1" applyAlignment="1">
      <alignment horizontal="center" textRotation="90"/>
    </xf>
    <xf numFmtId="0" fontId="10" fillId="3" borderId="16" xfId="0" applyFont="1" applyFill="1" applyBorder="1" applyAlignment="1">
      <alignment horizontal="center" textRotation="90"/>
    </xf>
    <xf numFmtId="164" fontId="10" fillId="7" borderId="21" xfId="1" applyNumberFormat="1" applyFont="1" applyFill="1" applyBorder="1" applyAlignment="1">
      <alignment textRotation="90" wrapText="1"/>
    </xf>
    <xf numFmtId="164" fontId="10" fillId="7" borderId="15" xfId="1" applyNumberFormat="1" applyFont="1" applyFill="1" applyBorder="1" applyAlignment="1">
      <alignment textRotation="90" wrapText="1"/>
    </xf>
    <xf numFmtId="164" fontId="10" fillId="7" borderId="16" xfId="1" applyNumberFormat="1" applyFont="1" applyFill="1" applyBorder="1" applyAlignment="1">
      <alignment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8" fillId="2" borderId="15" xfId="0" applyFont="1" applyFill="1" applyBorder="1" applyAlignment="1">
      <alignment horizontal="center" textRotation="90" wrapText="1"/>
    </xf>
    <xf numFmtId="0" fontId="8" fillId="2" borderId="16" xfId="0" applyFont="1" applyFill="1" applyBorder="1" applyAlignment="1">
      <alignment horizontal="center" textRotation="90" wrapText="1"/>
    </xf>
    <xf numFmtId="0" fontId="0" fillId="0" borderId="0" xfId="0" applyFont="1"/>
    <xf numFmtId="165" fontId="4" fillId="5" borderId="0" xfId="1" applyNumberFormat="1" applyFont="1" applyFill="1" applyBorder="1" applyAlignment="1">
      <alignment horizontal="left"/>
    </xf>
    <xf numFmtId="165" fontId="5" fillId="5" borderId="5" xfId="1" applyNumberFormat="1" applyFont="1" applyFill="1" applyBorder="1" applyAlignment="1">
      <alignment horizontal="left"/>
    </xf>
    <xf numFmtId="165" fontId="4" fillId="5" borderId="1" xfId="1" applyNumberFormat="1" applyFont="1" applyFill="1" applyBorder="1" applyAlignment="1">
      <alignment horizontal="left"/>
    </xf>
    <xf numFmtId="165" fontId="5" fillId="5" borderId="22" xfId="1" applyNumberFormat="1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left"/>
    </xf>
    <xf numFmtId="165" fontId="0" fillId="0" borderId="0" xfId="1" applyNumberFormat="1" applyFont="1" applyFill="1"/>
    <xf numFmtId="0" fontId="4" fillId="0" borderId="13" xfId="0" applyFont="1" applyBorder="1"/>
    <xf numFmtId="0" fontId="19" fillId="0" borderId="0" xfId="0" applyFont="1"/>
    <xf numFmtId="164" fontId="5" fillId="0" borderId="0" xfId="1" applyNumberFormat="1" applyFont="1" applyFill="1" applyBorder="1" applyAlignment="1">
      <alignment horizontal="center"/>
    </xf>
    <xf numFmtId="43" fontId="4" fillId="5" borderId="5" xfId="1" applyNumberFormat="1" applyFont="1" applyFill="1" applyBorder="1"/>
    <xf numFmtId="43" fontId="4" fillId="5" borderId="0" xfId="1" applyNumberFormat="1" applyFont="1" applyFill="1" applyBorder="1"/>
    <xf numFmtId="164" fontId="4" fillId="0" borderId="13" xfId="1" applyNumberFormat="1" applyFont="1" applyBorder="1"/>
    <xf numFmtId="43" fontId="0" fillId="5" borderId="5" xfId="1" applyFont="1" applyFill="1" applyBorder="1"/>
    <xf numFmtId="43" fontId="0" fillId="0" borderId="0" xfId="1" applyFont="1" applyFill="1" applyBorder="1"/>
    <xf numFmtId="164" fontId="8" fillId="5" borderId="16" xfId="1" applyNumberFormat="1" applyFont="1" applyFill="1" applyBorder="1"/>
    <xf numFmtId="164" fontId="10" fillId="4" borderId="16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8" fillId="0" borderId="0" xfId="1" applyNumberFormat="1" applyFont="1" applyBorder="1"/>
    <xf numFmtId="165" fontId="4" fillId="0" borderId="0" xfId="1" applyNumberFormat="1" applyFont="1" applyFill="1" applyBorder="1"/>
    <xf numFmtId="165" fontId="8" fillId="0" borderId="0" xfId="1" applyNumberFormat="1" applyFont="1" applyFill="1" applyBorder="1"/>
    <xf numFmtId="0" fontId="8" fillId="0" borderId="0" xfId="0" applyFont="1" applyBorder="1"/>
    <xf numFmtId="0" fontId="10" fillId="0" borderId="0" xfId="0" applyFont="1" applyFill="1" applyBorder="1"/>
    <xf numFmtId="165" fontId="8" fillId="0" borderId="0" xfId="0" applyNumberFormat="1" applyFont="1" applyBorder="1"/>
    <xf numFmtId="165" fontId="4" fillId="0" borderId="0" xfId="0" applyNumberFormat="1" applyFont="1" applyFill="1" applyBorder="1"/>
    <xf numFmtId="0" fontId="18" fillId="0" borderId="0" xfId="0" applyFont="1" applyFill="1" applyBorder="1"/>
    <xf numFmtId="165" fontId="8" fillId="0" borderId="0" xfId="0" applyNumberFormat="1" applyFont="1" applyFill="1" applyBorder="1"/>
    <xf numFmtId="168" fontId="4" fillId="0" borderId="0" xfId="0" applyNumberFormat="1" applyFont="1" applyFill="1" applyBorder="1"/>
    <xf numFmtId="165" fontId="4" fillId="0" borderId="0" xfId="0" applyNumberFormat="1" applyFont="1"/>
    <xf numFmtId="165" fontId="4" fillId="0" borderId="0" xfId="0" applyNumberFormat="1" applyFont="1" applyFill="1"/>
    <xf numFmtId="164" fontId="22" fillId="0" borderId="0" xfId="1" applyNumberFormat="1" applyFont="1"/>
    <xf numFmtId="164" fontId="8" fillId="2" borderId="8" xfId="1" applyNumberFormat="1" applyFont="1" applyFill="1" applyBorder="1"/>
    <xf numFmtId="164" fontId="8" fillId="2" borderId="10" xfId="1" applyNumberFormat="1" applyFont="1" applyFill="1" applyBorder="1"/>
    <xf numFmtId="166" fontId="8" fillId="2" borderId="10" xfId="0" applyNumberFormat="1" applyFont="1" applyFill="1" applyBorder="1"/>
    <xf numFmtId="164" fontId="18" fillId="2" borderId="10" xfId="1" applyNumberFormat="1" applyFont="1" applyFill="1" applyBorder="1"/>
    <xf numFmtId="43" fontId="18" fillId="2" borderId="3" xfId="1" applyFont="1" applyFill="1" applyBorder="1"/>
    <xf numFmtId="165" fontId="23" fillId="5" borderId="5" xfId="1" applyNumberFormat="1" applyFont="1" applyFill="1" applyBorder="1"/>
    <xf numFmtId="165" fontId="23" fillId="5" borderId="4" xfId="1" applyNumberFormat="1" applyFont="1" applyFill="1" applyBorder="1"/>
    <xf numFmtId="164" fontId="8" fillId="0" borderId="13" xfId="1" applyNumberFormat="1" applyFont="1" applyFill="1" applyBorder="1"/>
    <xf numFmtId="164" fontId="12" fillId="0" borderId="13" xfId="1" applyNumberFormat="1" applyFont="1" applyFill="1" applyBorder="1"/>
    <xf numFmtId="164" fontId="8" fillId="0" borderId="10" xfId="1" applyNumberFormat="1" applyFont="1" applyBorder="1"/>
    <xf numFmtId="164" fontId="8" fillId="0" borderId="3" xfId="1" applyNumberFormat="1" applyFont="1" applyBorder="1"/>
    <xf numFmtId="165" fontId="24" fillId="0" borderId="8" xfId="1" applyNumberFormat="1" applyFont="1" applyBorder="1"/>
    <xf numFmtId="165" fontId="24" fillId="0" borderId="3" xfId="1" applyNumberFormat="1" applyFont="1" applyBorder="1"/>
    <xf numFmtId="165" fontId="4" fillId="0" borderId="0" xfId="1" applyNumberFormat="1" applyFont="1" applyFill="1"/>
    <xf numFmtId="164" fontId="12" fillId="0" borderId="0" xfId="1" applyNumberFormat="1" applyFont="1" applyFill="1" applyBorder="1" applyAlignment="1">
      <alignment horizontal="left"/>
    </xf>
    <xf numFmtId="164" fontId="11" fillId="0" borderId="0" xfId="1" applyNumberFormat="1" applyFont="1" applyFill="1" applyBorder="1" applyAlignment="1">
      <alignment horizontal="left"/>
    </xf>
    <xf numFmtId="164" fontId="12" fillId="0" borderId="0" xfId="1" applyNumberFormat="1" applyFont="1" applyFill="1" applyBorder="1" applyAlignment="1">
      <alignment horizontal="left" vertical="center"/>
    </xf>
    <xf numFmtId="165" fontId="8" fillId="2" borderId="21" xfId="1" applyNumberFormat="1" applyFont="1" applyFill="1" applyBorder="1"/>
    <xf numFmtId="165" fontId="8" fillId="2" borderId="15" xfId="1" applyNumberFormat="1" applyFont="1" applyFill="1" applyBorder="1"/>
    <xf numFmtId="165" fontId="8" fillId="2" borderId="16" xfId="1" applyNumberFormat="1" applyFont="1" applyFill="1" applyBorder="1"/>
    <xf numFmtId="165" fontId="8" fillId="0" borderId="5" xfId="1" applyNumberFormat="1" applyFont="1" applyBorder="1"/>
    <xf numFmtId="165" fontId="4" fillId="0" borderId="5" xfId="1" applyNumberFormat="1" applyFont="1" applyBorder="1"/>
    <xf numFmtId="165" fontId="8" fillId="0" borderId="7" xfId="1" applyNumberFormat="1" applyFont="1" applyBorder="1"/>
    <xf numFmtId="165" fontId="8" fillId="0" borderId="22" xfId="1" applyNumberFormat="1" applyFont="1" applyBorder="1"/>
    <xf numFmtId="165" fontId="8" fillId="0" borderId="0" xfId="1" applyNumberFormat="1" applyFont="1" applyFill="1" applyAlignment="1"/>
    <xf numFmtId="0" fontId="8" fillId="0" borderId="13" xfId="0" applyFont="1" applyBorder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164" fontId="15" fillId="3" borderId="9" xfId="1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/>
    <xf numFmtId="164" fontId="11" fillId="0" borderId="0" xfId="1" applyNumberFormat="1" applyFont="1"/>
    <xf numFmtId="164" fontId="8" fillId="0" borderId="13" xfId="1" applyNumberFormat="1" applyFont="1" applyBorder="1"/>
    <xf numFmtId="164" fontId="12" fillId="0" borderId="13" xfId="1" applyNumberFormat="1" applyFont="1" applyBorder="1"/>
    <xf numFmtId="164" fontId="8" fillId="2" borderId="23" xfId="1" applyNumberFormat="1" applyFont="1" applyFill="1" applyBorder="1" applyAlignment="1">
      <alignment horizontal="center" textRotation="90" wrapText="1"/>
    </xf>
    <xf numFmtId="164" fontId="24" fillId="2" borderId="22" xfId="1" applyNumberFormat="1" applyFont="1" applyFill="1" applyBorder="1" applyAlignment="1">
      <alignment horizontal="center" textRotation="90" wrapText="1"/>
    </xf>
    <xf numFmtId="164" fontId="8" fillId="2" borderId="1" xfId="1" applyNumberFormat="1" applyFont="1" applyFill="1" applyBorder="1" applyAlignment="1">
      <alignment horizontal="center" textRotation="90" wrapText="1"/>
    </xf>
    <xf numFmtId="164" fontId="24" fillId="2" borderId="1" xfId="1" applyNumberFormat="1" applyFont="1" applyFill="1" applyBorder="1" applyAlignment="1">
      <alignment horizontal="center" textRotation="90" wrapText="1"/>
    </xf>
    <xf numFmtId="164" fontId="8" fillId="2" borderId="9" xfId="1" applyNumberFormat="1" applyFont="1" applyFill="1" applyBorder="1" applyAlignment="1">
      <alignment wrapText="1"/>
    </xf>
    <xf numFmtId="164" fontId="8" fillId="2" borderId="12" xfId="1" applyNumberFormat="1" applyFont="1" applyFill="1" applyBorder="1" applyAlignment="1">
      <alignment wrapText="1"/>
    </xf>
    <xf numFmtId="164" fontId="12" fillId="0" borderId="0" xfId="1" applyNumberFormat="1" applyFont="1" applyFill="1" applyBorder="1" applyAlignment="1">
      <alignment wrapText="1"/>
    </xf>
    <xf numFmtId="164" fontId="11" fillId="0" borderId="0" xfId="1" applyNumberFormat="1" applyFont="1" applyFill="1" applyBorder="1" applyAlignment="1">
      <alignment horizontal="left" wrapText="1"/>
    </xf>
    <xf numFmtId="164" fontId="8" fillId="2" borderId="0" xfId="1" applyNumberFormat="1" applyFont="1" applyFill="1" applyBorder="1" applyAlignment="1">
      <alignment wrapText="1"/>
    </xf>
    <xf numFmtId="164" fontId="8" fillId="2" borderId="1" xfId="1" applyNumberFormat="1" applyFont="1" applyFill="1" applyBorder="1" applyAlignment="1">
      <alignment wrapText="1"/>
    </xf>
    <xf numFmtId="0" fontId="8" fillId="0" borderId="13" xfId="0" applyFont="1" applyFill="1" applyBorder="1" applyAlignment="1"/>
    <xf numFmtId="168" fontId="10" fillId="0" borderId="0" xfId="4" applyNumberFormat="1" applyFont="1" applyFill="1" applyBorder="1" applyAlignment="1">
      <alignment horizontal="center"/>
    </xf>
    <xf numFmtId="168" fontId="15" fillId="0" borderId="0" xfId="5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/>
    <xf numFmtId="165" fontId="4" fillId="0" borderId="7" xfId="1" applyNumberFormat="1" applyFont="1" applyBorder="1"/>
    <xf numFmtId="0" fontId="0" fillId="0" borderId="0" xfId="0" applyAlignment="1">
      <alignment textRotation="75"/>
    </xf>
    <xf numFmtId="43" fontId="3" fillId="2" borderId="1" xfId="1" applyNumberFormat="1" applyFont="1" applyFill="1" applyBorder="1" applyAlignment="1">
      <alignment horizontal="left" textRotation="90"/>
    </xf>
    <xf numFmtId="43" fontId="13" fillId="2" borderId="23" xfId="1" applyNumberFormat="1" applyFont="1" applyFill="1" applyBorder="1" applyAlignment="1">
      <alignment horizontal="left" textRotation="90"/>
    </xf>
    <xf numFmtId="43" fontId="13" fillId="2" borderId="1" xfId="1" applyNumberFormat="1" applyFont="1" applyFill="1" applyBorder="1" applyAlignment="1">
      <alignment horizontal="left" textRotation="90"/>
    </xf>
    <xf numFmtId="165" fontId="13" fillId="2" borderId="22" xfId="1" applyNumberFormat="1" applyFont="1" applyFill="1" applyBorder="1" applyAlignment="1">
      <alignment horizontal="left" textRotation="90"/>
    </xf>
    <xf numFmtId="0" fontId="3" fillId="0" borderId="0" xfId="0" applyFont="1" applyBorder="1" applyAlignment="1"/>
    <xf numFmtId="165" fontId="8" fillId="2" borderId="8" xfId="1" applyNumberFormat="1" applyFont="1" applyFill="1" applyBorder="1"/>
    <xf numFmtId="165" fontId="8" fillId="2" borderId="10" xfId="1" applyNumberFormat="1" applyFont="1" applyFill="1" applyBorder="1"/>
    <xf numFmtId="165" fontId="8" fillId="2" borderId="3" xfId="1" applyNumberFormat="1" applyFont="1" applyFill="1" applyBorder="1"/>
    <xf numFmtId="165" fontId="8" fillId="2" borderId="9" xfId="1" applyNumberFormat="1" applyFont="1" applyFill="1" applyBorder="1"/>
    <xf numFmtId="165" fontId="8" fillId="2" borderId="12" xfId="1" applyNumberFormat="1" applyFont="1" applyFill="1" applyBorder="1"/>
    <xf numFmtId="0" fontId="8" fillId="0" borderId="1" xfId="0" applyFont="1" applyFill="1" applyBorder="1" applyAlignment="1"/>
    <xf numFmtId="0" fontId="4" fillId="0" borderId="13" xfId="0" applyFont="1" applyFill="1" applyBorder="1"/>
    <xf numFmtId="165" fontId="24" fillId="0" borderId="2" xfId="1" applyNumberFormat="1" applyFont="1" applyBorder="1"/>
    <xf numFmtId="166" fontId="8" fillId="2" borderId="8" xfId="0" applyNumberFormat="1" applyFont="1" applyFill="1" applyBorder="1"/>
    <xf numFmtId="165" fontId="8" fillId="8" borderId="15" xfId="1" applyNumberFormat="1" applyFont="1" applyFill="1" applyBorder="1"/>
    <xf numFmtId="165" fontId="8" fillId="8" borderId="0" xfId="1" applyNumberFormat="1" applyFont="1" applyFill="1" applyBorder="1"/>
    <xf numFmtId="165" fontId="4" fillId="8" borderId="0" xfId="1" applyNumberFormat="1" applyFont="1" applyFill="1" applyBorder="1"/>
    <xf numFmtId="165" fontId="8" fillId="8" borderId="1" xfId="1" applyNumberFormat="1" applyFont="1" applyFill="1" applyBorder="1"/>
    <xf numFmtId="165" fontId="4" fillId="8" borderId="1" xfId="1" applyNumberFormat="1" applyFont="1" applyFill="1" applyBorder="1"/>
    <xf numFmtId="165" fontId="8" fillId="8" borderId="13" xfId="1" applyNumberFormat="1" applyFont="1" applyFill="1" applyBorder="1"/>
    <xf numFmtId="0" fontId="8" fillId="8" borderId="15" xfId="0" applyFont="1" applyFill="1" applyBorder="1"/>
    <xf numFmtId="165" fontId="8" fillId="8" borderId="0" xfId="0" applyNumberFormat="1" applyFont="1" applyFill="1" applyBorder="1"/>
    <xf numFmtId="165" fontId="8" fillId="8" borderId="13" xfId="0" applyNumberFormat="1" applyFont="1" applyFill="1" applyBorder="1"/>
    <xf numFmtId="165" fontId="4" fillId="8" borderId="0" xfId="0" applyNumberFormat="1" applyFont="1" applyFill="1" applyBorder="1"/>
    <xf numFmtId="165" fontId="4" fillId="5" borderId="9" xfId="1" applyNumberFormat="1" applyFont="1" applyFill="1" applyBorder="1" applyAlignment="1">
      <alignment horizontal="center"/>
    </xf>
    <xf numFmtId="165" fontId="23" fillId="5" borderId="5" xfId="1" applyNumberFormat="1" applyFont="1" applyFill="1" applyBorder="1" applyAlignment="1">
      <alignment horizontal="left" wrapText="1"/>
    </xf>
    <xf numFmtId="165" fontId="23" fillId="5" borderId="0" xfId="1" applyNumberFormat="1" applyFont="1" applyFill="1" applyBorder="1" applyAlignment="1">
      <alignment horizontal="left"/>
    </xf>
    <xf numFmtId="165" fontId="4" fillId="5" borderId="9" xfId="1" applyNumberFormat="1" applyFont="1" applyFill="1" applyBorder="1" applyAlignment="1">
      <alignment horizontal="left"/>
    </xf>
    <xf numFmtId="165" fontId="23" fillId="5" borderId="5" xfId="1" applyNumberFormat="1" applyFont="1" applyFill="1" applyBorder="1" applyAlignment="1">
      <alignment horizontal="left"/>
    </xf>
    <xf numFmtId="165" fontId="4" fillId="5" borderId="4" xfId="1" applyNumberFormat="1" applyFont="1" applyFill="1" applyBorder="1"/>
    <xf numFmtId="165" fontId="4" fillId="5" borderId="23" xfId="1" applyNumberFormat="1" applyFont="1" applyFill="1" applyBorder="1" applyAlignment="1">
      <alignment horizontal="center"/>
    </xf>
    <xf numFmtId="165" fontId="23" fillId="5" borderId="22" xfId="1" applyNumberFormat="1" applyFont="1" applyFill="1" applyBorder="1" applyAlignment="1">
      <alignment horizontal="left" wrapText="1"/>
    </xf>
    <xf numFmtId="165" fontId="23" fillId="5" borderId="1" xfId="1" applyNumberFormat="1" applyFont="1" applyFill="1" applyBorder="1" applyAlignment="1">
      <alignment horizontal="left"/>
    </xf>
    <xf numFmtId="165" fontId="4" fillId="5" borderId="23" xfId="1" applyNumberFormat="1" applyFont="1" applyFill="1" applyBorder="1" applyAlignment="1">
      <alignment horizontal="left"/>
    </xf>
    <xf numFmtId="165" fontId="23" fillId="5" borderId="22" xfId="1" applyNumberFormat="1" applyFont="1" applyFill="1" applyBorder="1" applyAlignment="1">
      <alignment horizontal="left"/>
    </xf>
    <xf numFmtId="165" fontId="4" fillId="5" borderId="18" xfId="1" applyNumberFormat="1" applyFont="1" applyFill="1" applyBorder="1"/>
    <xf numFmtId="165" fontId="24" fillId="5" borderId="12" xfId="1" applyNumberFormat="1" applyFont="1" applyFill="1" applyBorder="1" applyAlignment="1">
      <alignment horizontal="left"/>
    </xf>
    <xf numFmtId="165" fontId="24" fillId="5" borderId="7" xfId="1" applyNumberFormat="1" applyFont="1" applyFill="1" applyBorder="1" applyAlignment="1">
      <alignment horizontal="left" wrapText="1"/>
    </xf>
    <xf numFmtId="165" fontId="24" fillId="5" borderId="13" xfId="1" applyNumberFormat="1" applyFont="1" applyFill="1" applyBorder="1" applyAlignment="1">
      <alignment horizontal="left"/>
    </xf>
    <xf numFmtId="165" fontId="24" fillId="5" borderId="7" xfId="1" applyNumberFormat="1" applyFont="1" applyFill="1" applyBorder="1" applyAlignment="1">
      <alignment horizontal="left"/>
    </xf>
    <xf numFmtId="165" fontId="24" fillId="0" borderId="6" xfId="1" applyNumberFormat="1" applyFont="1" applyBorder="1"/>
    <xf numFmtId="165" fontId="8" fillId="5" borderId="0" xfId="1" applyNumberFormat="1" applyFont="1" applyFill="1" applyBorder="1"/>
    <xf numFmtId="165" fontId="8" fillId="8" borderId="10" xfId="1" applyNumberFormat="1" applyFont="1" applyFill="1" applyBorder="1"/>
    <xf numFmtId="0" fontId="25" fillId="0" borderId="0" xfId="0" applyFont="1" applyFill="1" applyBorder="1"/>
    <xf numFmtId="165" fontId="25" fillId="0" borderId="0" xfId="0" applyNumberFormat="1" applyFont="1"/>
    <xf numFmtId="165" fontId="25" fillId="0" borderId="0" xfId="0" applyNumberFormat="1" applyFont="1" applyFill="1"/>
    <xf numFmtId="168" fontId="10" fillId="0" borderId="0" xfId="5" applyNumberFormat="1" applyFont="1" applyFill="1" applyBorder="1" applyAlignment="1">
      <alignment horizontal="right" vertical="top"/>
    </xf>
    <xf numFmtId="168" fontId="8" fillId="0" borderId="0" xfId="0" applyNumberFormat="1" applyFont="1" applyFill="1" applyBorder="1"/>
    <xf numFmtId="0" fontId="10" fillId="0" borderId="0" xfId="3" applyFont="1" applyFill="1" applyBorder="1" applyAlignment="1">
      <alignment horizontal="center"/>
    </xf>
    <xf numFmtId="169" fontId="4" fillId="0" borderId="0" xfId="2" applyNumberFormat="1" applyFont="1" applyFill="1" applyBorder="1"/>
    <xf numFmtId="169" fontId="8" fillId="0" borderId="0" xfId="2" applyNumberFormat="1" applyFont="1" applyFill="1" applyBorder="1"/>
    <xf numFmtId="165" fontId="8" fillId="0" borderId="13" xfId="1" applyNumberFormat="1" applyFont="1" applyFill="1" applyBorder="1" applyAlignment="1"/>
    <xf numFmtId="165" fontId="8" fillId="8" borderId="24" xfId="0" applyNumberFormat="1" applyFont="1" applyFill="1" applyBorder="1"/>
    <xf numFmtId="165" fontId="8" fillId="8" borderId="1" xfId="0" applyNumberFormat="1" applyFont="1" applyFill="1" applyBorder="1"/>
    <xf numFmtId="165" fontId="4" fillId="5" borderId="0" xfId="0" applyNumberFormat="1" applyFont="1" applyFill="1"/>
    <xf numFmtId="165" fontId="4" fillId="5" borderId="13" xfId="0" applyNumberFormat="1" applyFont="1" applyFill="1" applyBorder="1"/>
    <xf numFmtId="0" fontId="8" fillId="2" borderId="13" xfId="0" applyFont="1" applyFill="1" applyBorder="1"/>
    <xf numFmtId="0" fontId="4" fillId="2" borderId="0" xfId="0" applyFont="1" applyFill="1" applyBorder="1"/>
    <xf numFmtId="0" fontId="4" fillId="2" borderId="13" xfId="0" applyFont="1" applyFill="1" applyBorder="1"/>
    <xf numFmtId="0" fontId="8" fillId="2" borderId="24" xfId="0" applyFont="1" applyFill="1" applyBorder="1"/>
    <xf numFmtId="0" fontId="10" fillId="2" borderId="13" xfId="3" applyFont="1" applyFill="1" applyBorder="1" applyAlignment="1">
      <alignment horizontal="center"/>
    </xf>
    <xf numFmtId="165" fontId="4" fillId="2" borderId="9" xfId="1" applyNumberFormat="1" applyFont="1" applyFill="1" applyBorder="1"/>
    <xf numFmtId="165" fontId="4" fillId="2" borderId="12" xfId="1" applyNumberFormat="1" applyFont="1" applyFill="1" applyBorder="1"/>
    <xf numFmtId="165" fontId="4" fillId="5" borderId="13" xfId="1" applyNumberFormat="1" applyFont="1" applyFill="1" applyBorder="1"/>
    <xf numFmtId="165" fontId="4" fillId="5" borderId="7" xfId="1" applyNumberFormat="1" applyFont="1" applyFill="1" applyBorder="1"/>
    <xf numFmtId="0" fontId="10" fillId="2" borderId="9" xfId="0" applyFont="1" applyFill="1" applyBorder="1"/>
    <xf numFmtId="0" fontId="4" fillId="2" borderId="9" xfId="0" applyFont="1" applyFill="1" applyBorder="1"/>
    <xf numFmtId="0" fontId="10" fillId="2" borderId="23" xfId="0" applyFont="1" applyFill="1" applyBorder="1"/>
    <xf numFmtId="0" fontId="18" fillId="2" borderId="27" xfId="0" applyFont="1" applyFill="1" applyBorder="1"/>
    <xf numFmtId="0" fontId="10" fillId="2" borderId="15" xfId="3" applyFont="1" applyFill="1" applyBorder="1" applyAlignment="1">
      <alignment horizontal="center"/>
    </xf>
    <xf numFmtId="0" fontId="10" fillId="2" borderId="16" xfId="3" applyFont="1" applyFill="1" applyBorder="1" applyAlignment="1">
      <alignment horizontal="center"/>
    </xf>
    <xf numFmtId="165" fontId="8" fillId="5" borderId="0" xfId="0" applyNumberFormat="1" applyFont="1" applyFill="1" applyBorder="1"/>
    <xf numFmtId="168" fontId="10" fillId="5" borderId="0" xfId="4" applyNumberFormat="1" applyFont="1" applyFill="1" applyBorder="1" applyAlignment="1">
      <alignment horizontal="center"/>
    </xf>
    <xf numFmtId="9" fontId="8" fillId="5" borderId="5" xfId="2" applyFont="1" applyFill="1" applyBorder="1"/>
    <xf numFmtId="165" fontId="4" fillId="5" borderId="0" xfId="0" applyNumberFormat="1" applyFont="1" applyFill="1" applyBorder="1"/>
    <xf numFmtId="168" fontId="4" fillId="5" borderId="0" xfId="0" applyNumberFormat="1" applyFont="1" applyFill="1" applyBorder="1"/>
    <xf numFmtId="9" fontId="4" fillId="5" borderId="5" xfId="2" applyFont="1" applyFill="1" applyBorder="1"/>
    <xf numFmtId="168" fontId="10" fillId="5" borderId="0" xfId="5" applyNumberFormat="1" applyFont="1" applyFill="1" applyBorder="1" applyAlignment="1">
      <alignment horizontal="right" vertical="top"/>
    </xf>
    <xf numFmtId="168" fontId="15" fillId="5" borderId="0" xfId="5" applyNumberFormat="1" applyFont="1" applyFill="1" applyBorder="1" applyAlignment="1">
      <alignment horizontal="right" vertical="top"/>
    </xf>
    <xf numFmtId="168" fontId="8" fillId="5" borderId="0" xfId="0" applyNumberFormat="1" applyFont="1" applyFill="1" applyBorder="1"/>
    <xf numFmtId="165" fontId="8" fillId="5" borderId="1" xfId="1" applyNumberFormat="1" applyFont="1" applyFill="1" applyBorder="1"/>
    <xf numFmtId="165" fontId="8" fillId="5" borderId="1" xfId="0" applyNumberFormat="1" applyFont="1" applyFill="1" applyBorder="1"/>
    <xf numFmtId="168" fontId="8" fillId="5" borderId="1" xfId="0" applyNumberFormat="1" applyFont="1" applyFill="1" applyBorder="1"/>
    <xf numFmtId="9" fontId="8" fillId="5" borderId="22" xfId="2" applyFont="1" applyFill="1" applyBorder="1"/>
    <xf numFmtId="165" fontId="8" fillId="5" borderId="24" xfId="0" applyNumberFormat="1" applyFont="1" applyFill="1" applyBorder="1"/>
    <xf numFmtId="165" fontId="8" fillId="5" borderId="13" xfId="0" applyNumberFormat="1" applyFont="1" applyFill="1" applyBorder="1"/>
    <xf numFmtId="9" fontId="8" fillId="5" borderId="25" xfId="2" applyFont="1" applyFill="1" applyBorder="1"/>
    <xf numFmtId="165" fontId="8" fillId="5" borderId="13" xfId="1" applyNumberFormat="1" applyFont="1" applyFill="1" applyBorder="1"/>
    <xf numFmtId="165" fontId="8" fillId="5" borderId="7" xfId="1" applyNumberFormat="1" applyFont="1" applyFill="1" applyBorder="1"/>
    <xf numFmtId="165" fontId="8" fillId="5" borderId="10" xfId="1" applyNumberFormat="1" applyFont="1" applyFill="1" applyBorder="1"/>
    <xf numFmtId="165" fontId="8" fillId="5" borderId="3" xfId="1" applyNumberFormat="1" applyFont="1" applyFill="1" applyBorder="1"/>
    <xf numFmtId="0" fontId="10" fillId="2" borderId="12" xfId="0" applyFont="1" applyFill="1" applyBorder="1"/>
    <xf numFmtId="0" fontId="18" fillId="2" borderId="12" xfId="0" applyFont="1" applyFill="1" applyBorder="1"/>
    <xf numFmtId="165" fontId="8" fillId="5" borderId="5" xfId="0" applyNumberFormat="1" applyFont="1" applyFill="1" applyBorder="1"/>
    <xf numFmtId="165" fontId="4" fillId="5" borderId="5" xfId="0" applyNumberFormat="1" applyFont="1" applyFill="1" applyBorder="1"/>
    <xf numFmtId="165" fontId="8" fillId="5" borderId="7" xfId="0" applyNumberFormat="1" applyFont="1" applyFill="1" applyBorder="1"/>
    <xf numFmtId="165" fontId="4" fillId="2" borderId="23" xfId="1" applyNumberFormat="1" applyFont="1" applyFill="1" applyBorder="1"/>
    <xf numFmtId="165" fontId="18" fillId="2" borderId="12" xfId="1" applyNumberFormat="1" applyFont="1" applyFill="1" applyBorder="1"/>
    <xf numFmtId="9" fontId="8" fillId="5" borderId="5" xfId="2" applyFont="1" applyFill="1" applyBorder="1" applyAlignment="1">
      <alignment horizontal="right"/>
    </xf>
    <xf numFmtId="9" fontId="8" fillId="5" borderId="22" xfId="2" applyFont="1" applyFill="1" applyBorder="1" applyAlignment="1">
      <alignment horizontal="right"/>
    </xf>
    <xf numFmtId="165" fontId="4" fillId="5" borderId="30" xfId="1" applyNumberFormat="1" applyFont="1" applyFill="1" applyBorder="1"/>
    <xf numFmtId="9" fontId="8" fillId="5" borderId="32" xfId="2" applyFont="1" applyFill="1" applyBorder="1" applyAlignment="1">
      <alignment horizontal="right"/>
    </xf>
    <xf numFmtId="9" fontId="4" fillId="5" borderId="7" xfId="2" applyFont="1" applyFill="1" applyBorder="1"/>
    <xf numFmtId="0" fontId="8" fillId="2" borderId="22" xfId="0" applyFont="1" applyFill="1" applyBorder="1" applyAlignment="1">
      <alignment textRotation="90"/>
    </xf>
    <xf numFmtId="164" fontId="10" fillId="3" borderId="16" xfId="1" applyNumberFormat="1" applyFont="1" applyFill="1" applyBorder="1" applyAlignment="1">
      <alignment horizontal="center" vertical="center" wrapText="1"/>
    </xf>
    <xf numFmtId="164" fontId="10" fillId="3" borderId="15" xfId="1" applyNumberFormat="1" applyFont="1" applyFill="1" applyBorder="1" applyAlignment="1">
      <alignment horizontal="center" vertical="center" wrapText="1"/>
    </xf>
    <xf numFmtId="164" fontId="15" fillId="3" borderId="23" xfId="1" applyNumberFormat="1" applyFont="1" applyFill="1" applyBorder="1" applyAlignment="1">
      <alignment horizontal="left" vertical="center"/>
    </xf>
    <xf numFmtId="0" fontId="8" fillId="2" borderId="29" xfId="0" applyFont="1" applyFill="1" applyBorder="1"/>
    <xf numFmtId="0" fontId="8" fillId="2" borderId="29" xfId="0" applyFont="1" applyFill="1" applyBorder="1" applyAlignment="1">
      <alignment horizontal="right"/>
    </xf>
    <xf numFmtId="0" fontId="4" fillId="5" borderId="0" xfId="0" applyFont="1" applyFill="1"/>
    <xf numFmtId="0" fontId="4" fillId="0" borderId="0" xfId="0" applyFont="1" applyFill="1" applyBorder="1" applyAlignment="1"/>
    <xf numFmtId="167" fontId="4" fillId="5" borderId="0" xfId="1" applyNumberFormat="1" applyFont="1" applyFill="1"/>
    <xf numFmtId="0" fontId="4" fillId="0" borderId="4" xfId="0" applyFont="1" applyFill="1" applyBorder="1"/>
    <xf numFmtId="164" fontId="4" fillId="0" borderId="5" xfId="1" applyNumberFormat="1" applyFont="1" applyFill="1" applyBorder="1"/>
    <xf numFmtId="164" fontId="4" fillId="0" borderId="5" xfId="1" applyNumberFormat="1" applyFont="1" applyFill="1" applyBorder="1" applyAlignment="1"/>
    <xf numFmtId="0" fontId="4" fillId="0" borderId="6" xfId="0" applyFont="1" applyFill="1" applyBorder="1"/>
    <xf numFmtId="164" fontId="4" fillId="0" borderId="7" xfId="1" applyNumberFormat="1" applyFont="1" applyFill="1" applyBorder="1"/>
    <xf numFmtId="164" fontId="4" fillId="0" borderId="7" xfId="1" applyNumberFormat="1" applyFont="1" applyFill="1" applyBorder="1" applyAlignment="1"/>
    <xf numFmtId="0" fontId="8" fillId="0" borderId="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14" xfId="0" applyFont="1" applyFill="1" applyBorder="1"/>
    <xf numFmtId="164" fontId="4" fillId="0" borderId="19" xfId="1" applyNumberFormat="1" applyFont="1" applyFill="1" applyBorder="1"/>
    <xf numFmtId="164" fontId="4" fillId="0" borderId="20" xfId="1" applyNumberFormat="1" applyFont="1" applyFill="1" applyBorder="1"/>
    <xf numFmtId="0" fontId="8" fillId="0" borderId="9" xfId="0" applyFont="1" applyFill="1" applyBorder="1"/>
    <xf numFmtId="0" fontId="8" fillId="0" borderId="12" xfId="0" applyFont="1" applyFill="1" applyBorder="1"/>
    <xf numFmtId="164" fontId="4" fillId="0" borderId="13" xfId="1" applyNumberFormat="1" applyFont="1" applyFill="1" applyBorder="1"/>
    <xf numFmtId="0" fontId="8" fillId="0" borderId="8" xfId="0" applyFont="1" applyFill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vertical="center"/>
    </xf>
    <xf numFmtId="164" fontId="8" fillId="0" borderId="3" xfId="1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left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wrapText="1"/>
    </xf>
    <xf numFmtId="43" fontId="4" fillId="5" borderId="0" xfId="1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wrapText="1"/>
    </xf>
    <xf numFmtId="165" fontId="8" fillId="5" borderId="10" xfId="1" applyNumberFormat="1" applyFont="1" applyFill="1" applyBorder="1" applyAlignment="1">
      <alignment horizontal="left"/>
    </xf>
    <xf numFmtId="164" fontId="8" fillId="5" borderId="10" xfId="1" applyNumberFormat="1" applyFont="1" applyFill="1" applyBorder="1" applyAlignment="1">
      <alignment horizontal="center"/>
    </xf>
    <xf numFmtId="165" fontId="23" fillId="0" borderId="0" xfId="1" applyNumberFormat="1" applyFont="1" applyFill="1" applyBorder="1"/>
    <xf numFmtId="165" fontId="4" fillId="5" borderId="9" xfId="1" applyNumberFormat="1" applyFont="1" applyFill="1" applyBorder="1"/>
    <xf numFmtId="165" fontId="4" fillId="5" borderId="0" xfId="1" applyNumberFormat="1" applyFont="1" applyFill="1" applyBorder="1" applyAlignment="1">
      <alignment horizontal="center"/>
    </xf>
    <xf numFmtId="165" fontId="23" fillId="5" borderId="9" xfId="1" applyNumberFormat="1" applyFont="1" applyFill="1" applyBorder="1"/>
    <xf numFmtId="0" fontId="8" fillId="0" borderId="0" xfId="0" applyFont="1" applyFill="1" applyBorder="1" applyAlignment="1">
      <alignment wrapText="1"/>
    </xf>
    <xf numFmtId="0" fontId="8" fillId="5" borderId="8" xfId="0" applyFont="1" applyFill="1" applyBorder="1" applyAlignment="1">
      <alignment wrapText="1"/>
    </xf>
    <xf numFmtId="165" fontId="8" fillId="5" borderId="8" xfId="1" applyNumberFormat="1" applyFont="1" applyFill="1" applyBorder="1"/>
    <xf numFmtId="165" fontId="8" fillId="5" borderId="10" xfId="1" applyNumberFormat="1" applyFont="1" applyFill="1" applyBorder="1" applyAlignment="1">
      <alignment horizontal="center"/>
    </xf>
    <xf numFmtId="164" fontId="24" fillId="4" borderId="12" xfId="1" applyNumberFormat="1" applyFont="1" applyFill="1" applyBorder="1" applyAlignment="1">
      <alignment horizontal="left" vertical="center"/>
    </xf>
    <xf numFmtId="164" fontId="24" fillId="5" borderId="12" xfId="1" applyNumberFormat="1" applyFont="1" applyFill="1" applyBorder="1"/>
    <xf numFmtId="164" fontId="24" fillId="5" borderId="13" xfId="1" applyNumberFormat="1" applyFont="1" applyFill="1" applyBorder="1"/>
    <xf numFmtId="164" fontId="23" fillId="5" borderId="7" xfId="1" applyNumberFormat="1" applyFont="1" applyFill="1" applyBorder="1"/>
    <xf numFmtId="164" fontId="24" fillId="4" borderId="13" xfId="1" applyNumberFormat="1" applyFont="1" applyFill="1" applyBorder="1" applyAlignment="1">
      <alignment horizontal="left" vertical="center"/>
    </xf>
    <xf numFmtId="164" fontId="23" fillId="5" borderId="13" xfId="1" applyNumberFormat="1" applyFont="1" applyFill="1" applyBorder="1"/>
    <xf numFmtId="43" fontId="26" fillId="5" borderId="7" xfId="1" applyFont="1" applyFill="1" applyBorder="1"/>
    <xf numFmtId="0" fontId="13" fillId="2" borderId="1" xfId="0" applyFont="1" applyFill="1" applyBorder="1" applyAlignment="1">
      <alignment wrapText="1"/>
    </xf>
    <xf numFmtId="0" fontId="13" fillId="2" borderId="23" xfId="0" applyFont="1" applyFill="1" applyBorder="1" applyAlignment="1">
      <alignment wrapText="1"/>
    </xf>
    <xf numFmtId="0" fontId="13" fillId="2" borderId="22" xfId="0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164" fontId="14" fillId="5" borderId="0" xfId="1" applyNumberFormat="1" applyFont="1" applyFill="1" applyBorder="1"/>
    <xf numFmtId="164" fontId="14" fillId="5" borderId="9" xfId="1" applyNumberFormat="1" applyFont="1" applyFill="1" applyBorder="1" applyAlignment="1">
      <alignment horizontal="center"/>
    </xf>
    <xf numFmtId="164" fontId="14" fillId="5" borderId="0" xfId="1" applyNumberFormat="1" applyFont="1" applyFill="1" applyBorder="1" applyAlignment="1">
      <alignment horizontal="center"/>
    </xf>
    <xf numFmtId="164" fontId="14" fillId="5" borderId="5" xfId="1" applyNumberFormat="1" applyFont="1" applyFill="1" applyBorder="1" applyAlignment="1">
      <alignment horizontal="center"/>
    </xf>
    <xf numFmtId="164" fontId="14" fillId="5" borderId="9" xfId="1" applyNumberFormat="1" applyFont="1" applyFill="1" applyBorder="1"/>
    <xf numFmtId="164" fontId="23" fillId="5" borderId="0" xfId="1" applyNumberFormat="1" applyFont="1" applyFill="1" applyBorder="1"/>
    <xf numFmtId="0" fontId="13" fillId="2" borderId="6" xfId="0" applyFont="1" applyFill="1" applyBorder="1" applyAlignment="1">
      <alignment wrapText="1"/>
    </xf>
    <xf numFmtId="164" fontId="14" fillId="5" borderId="13" xfId="1" applyNumberFormat="1" applyFont="1" applyFill="1" applyBorder="1"/>
    <xf numFmtId="164" fontId="14" fillId="5" borderId="12" xfId="1" applyNumberFormat="1" applyFont="1" applyFill="1" applyBorder="1"/>
    <xf numFmtId="164" fontId="14" fillId="5" borderId="7" xfId="1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wrapText="1"/>
    </xf>
    <xf numFmtId="164" fontId="13" fillId="5" borderId="15" xfId="1" applyNumberFormat="1" applyFont="1" applyFill="1" applyBorder="1"/>
    <xf numFmtId="164" fontId="24" fillId="0" borderId="15" xfId="1" applyNumberFormat="1" applyFont="1" applyBorder="1"/>
    <xf numFmtId="164" fontId="13" fillId="5" borderId="21" xfId="1" applyNumberFormat="1" applyFont="1" applyFill="1" applyBorder="1"/>
    <xf numFmtId="164" fontId="24" fillId="0" borderId="16" xfId="1" applyNumberFormat="1" applyFont="1" applyBorder="1"/>
    <xf numFmtId="164" fontId="24" fillId="2" borderId="13" xfId="1" applyNumberFormat="1" applyFont="1" applyFill="1" applyBorder="1"/>
    <xf numFmtId="164" fontId="14" fillId="2" borderId="13" xfId="1" applyNumberFormat="1" applyFont="1" applyFill="1" applyBorder="1"/>
    <xf numFmtId="164" fontId="24" fillId="2" borderId="12" xfId="1" applyNumberFormat="1" applyFont="1" applyFill="1" applyBorder="1"/>
    <xf numFmtId="164" fontId="14" fillId="2" borderId="7" xfId="1" applyNumberFormat="1" applyFont="1" applyFill="1" applyBorder="1" applyAlignment="1">
      <alignment horizontal="center"/>
    </xf>
    <xf numFmtId="0" fontId="24" fillId="2" borderId="21" xfId="0" applyFont="1" applyFill="1" applyBorder="1" applyAlignment="1">
      <alignment wrapText="1"/>
    </xf>
    <xf numFmtId="0" fontId="24" fillId="2" borderId="15" xfId="0" applyFont="1" applyFill="1" applyBorder="1" applyAlignment="1">
      <alignment wrapText="1"/>
    </xf>
    <xf numFmtId="0" fontId="24" fillId="2" borderId="16" xfId="0" applyFont="1" applyFill="1" applyBorder="1" applyAlignment="1">
      <alignment wrapText="1"/>
    </xf>
    <xf numFmtId="164" fontId="23" fillId="5" borderId="0" xfId="1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wrapText="1"/>
    </xf>
    <xf numFmtId="0" fontId="24" fillId="0" borderId="15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164" fontId="24" fillId="0" borderId="9" xfId="1" applyNumberFormat="1" applyFont="1" applyFill="1" applyBorder="1" applyAlignment="1">
      <alignment horizontal="left" vertical="center"/>
    </xf>
    <xf numFmtId="164" fontId="24" fillId="0" borderId="23" xfId="1" applyNumberFormat="1" applyFont="1" applyFill="1" applyBorder="1" applyAlignment="1">
      <alignment horizontal="left" vertical="center"/>
    </xf>
    <xf numFmtId="164" fontId="24" fillId="0" borderId="27" xfId="1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24" fillId="2" borderId="21" xfId="0" applyFont="1" applyFill="1" applyBorder="1" applyAlignment="1">
      <alignment textRotation="90" wrapText="1"/>
    </xf>
    <xf numFmtId="0" fontId="24" fillId="2" borderId="15" xfId="0" applyFont="1" applyFill="1" applyBorder="1" applyAlignment="1">
      <alignment textRotation="90" wrapText="1"/>
    </xf>
    <xf numFmtId="0" fontId="24" fillId="2" borderId="16" xfId="0" applyFont="1" applyFill="1" applyBorder="1" applyAlignment="1">
      <alignment textRotation="90" wrapText="1"/>
    </xf>
    <xf numFmtId="164" fontId="23" fillId="5" borderId="9" xfId="1" applyNumberFormat="1" applyFont="1" applyFill="1" applyBorder="1"/>
    <xf numFmtId="164" fontId="23" fillId="5" borderId="5" xfId="1" applyNumberFormat="1" applyFont="1" applyFill="1" applyBorder="1"/>
    <xf numFmtId="164" fontId="23" fillId="5" borderId="23" xfId="1" applyNumberFormat="1" applyFont="1" applyFill="1" applyBorder="1"/>
    <xf numFmtId="164" fontId="23" fillId="5" borderId="1" xfId="1" applyNumberFormat="1" applyFont="1" applyFill="1" applyBorder="1" applyAlignment="1">
      <alignment horizontal="center"/>
    </xf>
    <xf numFmtId="164" fontId="23" fillId="5" borderId="22" xfId="1" applyNumberFormat="1" applyFont="1" applyFill="1" applyBorder="1"/>
    <xf numFmtId="164" fontId="23" fillId="5" borderId="1" xfId="1" applyNumberFormat="1" applyFont="1" applyFill="1" applyBorder="1"/>
    <xf numFmtId="164" fontId="24" fillId="5" borderId="23" xfId="1" applyNumberFormat="1" applyFont="1" applyFill="1" applyBorder="1"/>
    <xf numFmtId="164" fontId="24" fillId="5" borderId="22" xfId="1" applyNumberFormat="1" applyFont="1" applyFill="1" applyBorder="1"/>
    <xf numFmtId="164" fontId="24" fillId="5" borderId="1" xfId="1" applyNumberFormat="1" applyFont="1" applyFill="1" applyBorder="1"/>
    <xf numFmtId="0" fontId="24" fillId="2" borderId="23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4" fillId="2" borderId="22" xfId="0" applyFont="1" applyFill="1" applyBorder="1" applyAlignment="1">
      <alignment wrapText="1"/>
    </xf>
    <xf numFmtId="0" fontId="24" fillId="2" borderId="9" xfId="0" applyFont="1" applyFill="1" applyBorder="1"/>
    <xf numFmtId="43" fontId="23" fillId="5" borderId="9" xfId="1" applyFont="1" applyFill="1" applyBorder="1" applyAlignment="1">
      <alignment horizontal="center"/>
    </xf>
    <xf numFmtId="43" fontId="23" fillId="5" borderId="0" xfId="1" applyFont="1" applyFill="1" applyBorder="1" applyAlignment="1">
      <alignment horizontal="center"/>
    </xf>
    <xf numFmtId="43" fontId="23" fillId="5" borderId="5" xfId="1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24" fillId="2" borderId="23" xfId="0" applyFont="1" applyFill="1" applyBorder="1"/>
    <xf numFmtId="43" fontId="23" fillId="5" borderId="23" xfId="1" applyFont="1" applyFill="1" applyBorder="1" applyAlignment="1">
      <alignment horizontal="center"/>
    </xf>
    <xf numFmtId="43" fontId="23" fillId="5" borderId="1" xfId="1" applyFont="1" applyFill="1" applyBorder="1" applyAlignment="1">
      <alignment horizontal="center"/>
    </xf>
    <xf numFmtId="43" fontId="23" fillId="5" borderId="22" xfId="1" applyFont="1" applyFill="1" applyBorder="1" applyAlignment="1">
      <alignment horizontal="center"/>
    </xf>
    <xf numFmtId="0" fontId="24" fillId="2" borderId="12" xfId="0" applyFont="1" applyFill="1" applyBorder="1"/>
    <xf numFmtId="43" fontId="24" fillId="5" borderId="12" xfId="1" applyFont="1" applyFill="1" applyBorder="1" applyAlignment="1">
      <alignment horizontal="center"/>
    </xf>
    <xf numFmtId="43" fontId="24" fillId="5" borderId="7" xfId="1" applyFont="1" applyFill="1" applyBorder="1" applyAlignment="1">
      <alignment horizontal="center"/>
    </xf>
    <xf numFmtId="164" fontId="23" fillId="5" borderId="0" xfId="1" applyNumberFormat="1" applyFont="1" applyFill="1" applyBorder="1" applyAlignment="1"/>
    <xf numFmtId="164" fontId="14" fillId="5" borderId="1" xfId="1" applyNumberFormat="1" applyFont="1" applyFill="1" applyBorder="1"/>
    <xf numFmtId="164" fontId="13" fillId="5" borderId="1" xfId="1" applyNumberFormat="1" applyFont="1" applyFill="1" applyBorder="1"/>
    <xf numFmtId="164" fontId="23" fillId="5" borderId="9" xfId="1" applyNumberFormat="1" applyFont="1" applyFill="1" applyBorder="1" applyAlignment="1">
      <alignment horizontal="center"/>
    </xf>
    <xf numFmtId="164" fontId="23" fillId="5" borderId="5" xfId="1" applyNumberFormat="1" applyFont="1" applyFill="1" applyBorder="1" applyAlignment="1">
      <alignment horizontal="center"/>
    </xf>
    <xf numFmtId="0" fontId="13" fillId="2" borderId="9" xfId="0" applyFont="1" applyFill="1" applyBorder="1"/>
    <xf numFmtId="164" fontId="23" fillId="5" borderId="23" xfId="1" applyNumberFormat="1" applyFont="1" applyFill="1" applyBorder="1" applyAlignment="1">
      <alignment horizontal="center"/>
    </xf>
    <xf numFmtId="164" fontId="23" fillId="5" borderId="22" xfId="1" applyNumberFormat="1" applyFont="1" applyFill="1" applyBorder="1" applyAlignment="1">
      <alignment horizontal="center"/>
    </xf>
    <xf numFmtId="166" fontId="14" fillId="5" borderId="0" xfId="0" applyNumberFormat="1" applyFont="1" applyFill="1" applyBorder="1"/>
    <xf numFmtId="166" fontId="14" fillId="5" borderId="0" xfId="1" applyNumberFormat="1" applyFont="1" applyFill="1" applyBorder="1"/>
    <xf numFmtId="166" fontId="23" fillId="5" borderId="0" xfId="1" applyNumberFormat="1" applyFont="1" applyFill="1" applyBorder="1"/>
    <xf numFmtId="166" fontId="14" fillId="5" borderId="1" xfId="1" applyNumberFormat="1" applyFont="1" applyFill="1" applyBorder="1"/>
    <xf numFmtId="166" fontId="13" fillId="5" borderId="1" xfId="1" applyNumberFormat="1" applyFont="1" applyFill="1" applyBorder="1"/>
    <xf numFmtId="0" fontId="24" fillId="2" borderId="27" xfId="0" applyFont="1" applyFill="1" applyBorder="1"/>
    <xf numFmtId="164" fontId="24" fillId="2" borderId="27" xfId="1" applyNumberFormat="1" applyFont="1" applyFill="1" applyBorder="1"/>
    <xf numFmtId="164" fontId="24" fillId="2" borderId="24" xfId="1" applyNumberFormat="1" applyFont="1" applyFill="1" applyBorder="1"/>
    <xf numFmtId="164" fontId="23" fillId="2" borderId="25" xfId="1" applyNumberFormat="1" applyFont="1" applyFill="1" applyBorder="1"/>
    <xf numFmtId="166" fontId="13" fillId="2" borderId="24" xfId="0" applyNumberFormat="1" applyFont="1" applyFill="1" applyBorder="1"/>
    <xf numFmtId="164" fontId="24" fillId="5" borderId="5" xfId="1" applyNumberFormat="1" applyFont="1" applyFill="1" applyBorder="1"/>
    <xf numFmtId="164" fontId="23" fillId="2" borderId="24" xfId="1" applyNumberFormat="1" applyFont="1" applyFill="1" applyBorder="1"/>
    <xf numFmtId="164" fontId="23" fillId="2" borderId="7" xfId="1" applyNumberFormat="1" applyFont="1" applyFill="1" applyBorder="1"/>
    <xf numFmtId="0" fontId="24" fillId="2" borderId="23" xfId="0" applyFont="1" applyFill="1" applyBorder="1" applyAlignment="1">
      <alignment textRotation="90" wrapText="1"/>
    </xf>
    <xf numFmtId="0" fontId="24" fillId="2" borderId="1" xfId="0" applyFont="1" applyFill="1" applyBorder="1" applyAlignment="1">
      <alignment textRotation="90" wrapText="1"/>
    </xf>
    <xf numFmtId="0" fontId="24" fillId="2" borderId="22" xfId="0" applyFont="1" applyFill="1" applyBorder="1" applyAlignment="1">
      <alignment textRotation="90" wrapText="1"/>
    </xf>
    <xf numFmtId="164" fontId="13" fillId="5" borderId="13" xfId="1" applyNumberFormat="1" applyFont="1" applyFill="1" applyBorder="1"/>
    <xf numFmtId="164" fontId="13" fillId="2" borderId="13" xfId="1" applyNumberFormat="1" applyFont="1" applyFill="1" applyBorder="1"/>
    <xf numFmtId="0" fontId="24" fillId="2" borderId="15" xfId="0" applyFont="1" applyFill="1" applyBorder="1" applyAlignment="1">
      <alignment horizontal="center" wrapText="1"/>
    </xf>
    <xf numFmtId="0" fontId="24" fillId="2" borderId="21" xfId="0" applyFont="1" applyFill="1" applyBorder="1" applyAlignment="1">
      <alignment horizontal="center" wrapText="1"/>
    </xf>
    <xf numFmtId="0" fontId="24" fillId="2" borderId="16" xfId="0" applyFont="1" applyFill="1" applyBorder="1" applyAlignment="1">
      <alignment horizontal="center" wrapText="1"/>
    </xf>
    <xf numFmtId="0" fontId="24" fillId="2" borderId="4" xfId="0" applyFont="1" applyFill="1" applyBorder="1"/>
    <xf numFmtId="0" fontId="24" fillId="2" borderId="8" xfId="0" applyFont="1" applyFill="1" applyBorder="1"/>
    <xf numFmtId="164" fontId="24" fillId="5" borderId="8" xfId="1" applyNumberFormat="1" applyFont="1" applyFill="1" applyBorder="1"/>
    <xf numFmtId="164" fontId="13" fillId="5" borderId="10" xfId="1" applyNumberFormat="1" applyFont="1" applyFill="1" applyBorder="1"/>
    <xf numFmtId="164" fontId="24" fillId="5" borderId="3" xfId="1" applyNumberFormat="1" applyFont="1" applyFill="1" applyBorder="1"/>
    <xf numFmtId="164" fontId="24" fillId="5" borderId="10" xfId="1" applyNumberFormat="1" applyFont="1" applyFill="1" applyBorder="1"/>
    <xf numFmtId="166" fontId="13" fillId="2" borderId="13" xfId="1" applyNumberFormat="1" applyFont="1" applyFill="1" applyBorder="1"/>
    <xf numFmtId="165" fontId="23" fillId="2" borderId="7" xfId="1" applyNumberFormat="1" applyFont="1" applyFill="1" applyBorder="1"/>
    <xf numFmtId="0" fontId="24" fillId="2" borderId="8" xfId="0" applyFont="1" applyFill="1" applyBorder="1" applyAlignment="1">
      <alignment textRotation="90" wrapText="1"/>
    </xf>
    <xf numFmtId="0" fontId="24" fillId="2" borderId="10" xfId="0" applyFont="1" applyFill="1" applyBorder="1" applyAlignment="1">
      <alignment textRotation="90" wrapText="1"/>
    </xf>
    <xf numFmtId="0" fontId="24" fillId="2" borderId="3" xfId="0" applyFont="1" applyFill="1" applyBorder="1" applyAlignment="1">
      <alignment textRotation="90" wrapText="1"/>
    </xf>
    <xf numFmtId="0" fontId="24" fillId="2" borderId="1" xfId="0" applyFont="1" applyFill="1" applyBorder="1" applyAlignment="1">
      <alignment horizontal="center" textRotation="90" wrapText="1"/>
    </xf>
    <xf numFmtId="164" fontId="14" fillId="5" borderId="5" xfId="1" applyNumberFormat="1" applyFont="1" applyFill="1" applyBorder="1" applyAlignment="1"/>
    <xf numFmtId="165" fontId="14" fillId="5" borderId="5" xfId="1" applyNumberFormat="1" applyFont="1" applyFill="1" applyBorder="1"/>
    <xf numFmtId="0" fontId="24" fillId="2" borderId="18" xfId="0" applyFont="1" applyFill="1" applyBorder="1"/>
    <xf numFmtId="164" fontId="14" fillId="5" borderId="1" xfId="1" applyNumberFormat="1" applyFont="1" applyFill="1" applyBorder="1" applyAlignment="1"/>
    <xf numFmtId="164" fontId="14" fillId="5" borderId="22" xfId="1" applyNumberFormat="1" applyFont="1" applyFill="1" applyBorder="1" applyAlignment="1"/>
    <xf numFmtId="165" fontId="14" fillId="5" borderId="22" xfId="1" applyNumberFormat="1" applyFont="1" applyFill="1" applyBorder="1"/>
    <xf numFmtId="164" fontId="24" fillId="0" borderId="0" xfId="1" applyNumberFormat="1" applyFont="1" applyBorder="1"/>
    <xf numFmtId="164" fontId="13" fillId="5" borderId="0" xfId="1" applyNumberFormat="1" applyFont="1" applyFill="1" applyBorder="1"/>
    <xf numFmtId="164" fontId="24" fillId="0" borderId="9" xfId="1" applyNumberFormat="1" applyFont="1" applyBorder="1"/>
    <xf numFmtId="164" fontId="13" fillId="5" borderId="0" xfId="1" applyNumberFormat="1" applyFont="1" applyFill="1" applyBorder="1" applyAlignment="1"/>
    <xf numFmtId="0" fontId="24" fillId="2" borderId="2" xfId="0" applyFont="1" applyFill="1" applyBorder="1"/>
    <xf numFmtId="164" fontId="24" fillId="2" borderId="10" xfId="1" applyNumberFormat="1" applyFont="1" applyFill="1" applyBorder="1"/>
    <xf numFmtId="164" fontId="13" fillId="2" borderId="10" xfId="1" applyNumberFormat="1" applyFont="1" applyFill="1" applyBorder="1"/>
    <xf numFmtId="164" fontId="14" fillId="2" borderId="10" xfId="1" applyNumberFormat="1" applyFont="1" applyFill="1" applyBorder="1"/>
    <xf numFmtId="164" fontId="24" fillId="2" borderId="8" xfId="1" applyNumberFormat="1" applyFont="1" applyFill="1" applyBorder="1"/>
    <xf numFmtId="164" fontId="13" fillId="2" borderId="10" xfId="1" applyNumberFormat="1" applyFont="1" applyFill="1" applyBorder="1" applyAlignment="1"/>
    <xf numFmtId="164" fontId="14" fillId="2" borderId="10" xfId="1" applyNumberFormat="1" applyFont="1" applyFill="1" applyBorder="1" applyAlignment="1"/>
    <xf numFmtId="164" fontId="14" fillId="2" borderId="3" xfId="1" applyNumberFormat="1" applyFont="1" applyFill="1" applyBorder="1"/>
    <xf numFmtId="164" fontId="23" fillId="2" borderId="3" xfId="1" applyNumberFormat="1" applyFont="1" applyFill="1" applyBorder="1"/>
    <xf numFmtId="164" fontId="23" fillId="2" borderId="10" xfId="1" applyNumberFormat="1" applyFont="1" applyFill="1" applyBorder="1"/>
    <xf numFmtId="165" fontId="14" fillId="2" borderId="3" xfId="1" applyNumberFormat="1" applyFont="1" applyFill="1" applyBorder="1"/>
    <xf numFmtId="164" fontId="24" fillId="5" borderId="1" xfId="1" applyNumberFormat="1" applyFont="1" applyFill="1" applyBorder="1" applyAlignment="1">
      <alignment horizontal="center"/>
    </xf>
    <xf numFmtId="164" fontId="13" fillId="5" borderId="1" xfId="1" applyNumberFormat="1" applyFont="1" applyFill="1" applyBorder="1" applyAlignment="1"/>
    <xf numFmtId="164" fontId="24" fillId="5" borderId="22" xfId="1" applyNumberFormat="1" applyFont="1" applyFill="1" applyBorder="1" applyAlignment="1">
      <alignment horizontal="center"/>
    </xf>
    <xf numFmtId="164" fontId="24" fillId="5" borderId="23" xfId="1" applyNumberFormat="1" applyFont="1" applyFill="1" applyBorder="1" applyAlignment="1">
      <alignment horizontal="center"/>
    </xf>
    <xf numFmtId="0" fontId="24" fillId="2" borderId="26" xfId="0" applyFont="1" applyFill="1" applyBorder="1"/>
    <xf numFmtId="164" fontId="24" fillId="2" borderId="24" xfId="1" applyNumberFormat="1" applyFont="1" applyFill="1" applyBorder="1" applyAlignment="1">
      <alignment horizontal="center"/>
    </xf>
    <xf numFmtId="164" fontId="13" fillId="2" borderId="24" xfId="1" applyNumberFormat="1" applyFont="1" applyFill="1" applyBorder="1" applyAlignment="1"/>
    <xf numFmtId="164" fontId="23" fillId="2" borderId="25" xfId="1" applyNumberFormat="1" applyFont="1" applyFill="1" applyBorder="1" applyAlignment="1">
      <alignment horizontal="center"/>
    </xf>
    <xf numFmtId="164" fontId="24" fillId="2" borderId="27" xfId="1" applyNumberFormat="1" applyFont="1" applyFill="1" applyBorder="1" applyAlignment="1">
      <alignment horizontal="center"/>
    </xf>
    <xf numFmtId="165" fontId="23" fillId="2" borderId="25" xfId="1" applyNumberFormat="1" applyFont="1" applyFill="1" applyBorder="1" applyAlignment="1">
      <alignment horizontal="center"/>
    </xf>
    <xf numFmtId="164" fontId="24" fillId="2" borderId="12" xfId="0" applyNumberFormat="1" applyFont="1" applyFill="1" applyBorder="1"/>
    <xf numFmtId="164" fontId="24" fillId="2" borderId="13" xfId="0" applyNumberFormat="1" applyFont="1" applyFill="1" applyBorder="1"/>
    <xf numFmtId="164" fontId="24" fillId="3" borderId="13" xfId="1" applyNumberFormat="1" applyFont="1" applyFill="1" applyBorder="1" applyAlignment="1">
      <alignment horizontal="left" vertical="center"/>
    </xf>
    <xf numFmtId="165" fontId="24" fillId="2" borderId="7" xfId="0" applyNumberFormat="1" applyFont="1" applyFill="1" applyBorder="1"/>
    <xf numFmtId="164" fontId="13" fillId="2" borderId="24" xfId="1" applyNumberFormat="1" applyFont="1" applyFill="1" applyBorder="1"/>
    <xf numFmtId="165" fontId="8" fillId="0" borderId="15" xfId="1" applyNumberFormat="1" applyFont="1" applyFill="1" applyBorder="1"/>
    <xf numFmtId="165" fontId="4" fillId="0" borderId="1" xfId="1" applyNumberFormat="1" applyFont="1" applyFill="1" applyBorder="1"/>
    <xf numFmtId="165" fontId="8" fillId="0" borderId="13" xfId="1" applyNumberFormat="1" applyFont="1" applyFill="1" applyBorder="1"/>
    <xf numFmtId="165" fontId="4" fillId="5" borderId="0" xfId="1" applyNumberFormat="1" applyFont="1" applyFill="1"/>
    <xf numFmtId="165" fontId="8" fillId="0" borderId="21" xfId="1" applyNumberFormat="1" applyFont="1" applyFill="1" applyBorder="1"/>
    <xf numFmtId="165" fontId="8" fillId="0" borderId="16" xfId="1" applyNumberFormat="1" applyFont="1" applyFill="1" applyBorder="1"/>
    <xf numFmtId="165" fontId="8" fillId="0" borderId="9" xfId="1" applyNumberFormat="1" applyFont="1" applyFill="1" applyBorder="1"/>
    <xf numFmtId="165" fontId="4" fillId="0" borderId="9" xfId="1" applyNumberFormat="1" applyFont="1" applyFill="1" applyBorder="1"/>
    <xf numFmtId="165" fontId="8" fillId="0" borderId="12" xfId="1" applyNumberFormat="1" applyFont="1" applyFill="1" applyBorder="1"/>
    <xf numFmtId="165" fontId="8" fillId="0" borderId="5" xfId="1" applyNumberFormat="1" applyFont="1" applyFill="1" applyBorder="1"/>
    <xf numFmtId="165" fontId="4" fillId="0" borderId="5" xfId="1" applyNumberFormat="1" applyFont="1" applyFill="1" applyBorder="1"/>
    <xf numFmtId="165" fontId="8" fillId="0" borderId="7" xfId="1" applyNumberFormat="1" applyFont="1" applyFill="1" applyBorder="1"/>
    <xf numFmtId="165" fontId="8" fillId="0" borderId="1" xfId="1" applyNumberFormat="1" applyFont="1" applyFill="1" applyBorder="1"/>
    <xf numFmtId="165" fontId="8" fillId="0" borderId="15" xfId="1" applyNumberFormat="1" applyFont="1" applyFill="1" applyBorder="1" applyAlignment="1">
      <alignment wrapText="1"/>
    </xf>
    <xf numFmtId="165" fontId="8" fillId="0" borderId="1" xfId="1" applyNumberFormat="1" applyFont="1" applyFill="1" applyBorder="1" applyAlignment="1">
      <alignment wrapText="1"/>
    </xf>
    <xf numFmtId="165" fontId="8" fillId="0" borderId="21" xfId="1" applyNumberFormat="1" applyFont="1" applyFill="1" applyBorder="1" applyAlignment="1">
      <alignment vertical="center"/>
    </xf>
    <xf numFmtId="165" fontId="8" fillId="0" borderId="15" xfId="1" applyNumberFormat="1" applyFont="1" applyFill="1" applyBorder="1" applyAlignment="1">
      <alignment vertical="center"/>
    </xf>
    <xf numFmtId="0" fontId="4" fillId="0" borderId="1" xfId="0" applyFont="1" applyFill="1" applyBorder="1"/>
    <xf numFmtId="0" fontId="8" fillId="0" borderId="1" xfId="0" applyFont="1" applyFill="1" applyBorder="1"/>
    <xf numFmtId="9" fontId="8" fillId="0" borderId="0" xfId="2" applyFont="1" applyFill="1"/>
    <xf numFmtId="9" fontId="4" fillId="0" borderId="0" xfId="2" applyFont="1" applyFill="1"/>
    <xf numFmtId="43" fontId="4" fillId="0" borderId="0" xfId="1" applyFont="1" applyFill="1" applyBorder="1" applyAlignment="1">
      <alignment horizontal="right"/>
    </xf>
    <xf numFmtId="43" fontId="4" fillId="0" borderId="0" xfId="1" applyFont="1" applyFill="1" applyAlignment="1">
      <alignment horizontal="right"/>
    </xf>
    <xf numFmtId="9" fontId="8" fillId="0" borderId="13" xfId="2" applyFont="1" applyFill="1" applyBorder="1"/>
    <xf numFmtId="0" fontId="4" fillId="0" borderId="9" xfId="0" applyFont="1" applyFill="1" applyBorder="1"/>
    <xf numFmtId="0" fontId="18" fillId="0" borderId="9" xfId="0" applyFont="1" applyFill="1" applyBorder="1"/>
    <xf numFmtId="0" fontId="8" fillId="0" borderId="21" xfId="0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43" fontId="4" fillId="0" borderId="0" xfId="1" applyFont="1" applyFill="1" applyBorder="1"/>
    <xf numFmtId="9" fontId="4" fillId="0" borderId="5" xfId="2" applyFont="1" applyFill="1" applyBorder="1"/>
    <xf numFmtId="9" fontId="4" fillId="0" borderId="0" xfId="2" applyFont="1" applyFill="1" applyBorder="1"/>
    <xf numFmtId="9" fontId="4" fillId="0" borderId="5" xfId="2" applyFont="1" applyFill="1" applyBorder="1" applyAlignment="1">
      <alignment horizontal="right"/>
    </xf>
    <xf numFmtId="9" fontId="8" fillId="0" borderId="5" xfId="2" applyFont="1" applyFill="1" applyBorder="1"/>
    <xf numFmtId="165" fontId="8" fillId="0" borderId="0" xfId="1" applyNumberFormat="1" applyFont="1" applyFill="1" applyBorder="1" applyAlignment="1">
      <alignment horizontal="right"/>
    </xf>
    <xf numFmtId="9" fontId="8" fillId="0" borderId="5" xfId="2" applyFont="1" applyFill="1" applyBorder="1" applyAlignment="1">
      <alignment horizontal="right"/>
    </xf>
    <xf numFmtId="9" fontId="8" fillId="0" borderId="7" xfId="2" applyFont="1" applyFill="1" applyBorder="1"/>
    <xf numFmtId="0" fontId="4" fillId="0" borderId="23" xfId="0" applyFont="1" applyFill="1" applyBorder="1"/>
    <xf numFmtId="9" fontId="4" fillId="0" borderId="22" xfId="2" applyFont="1" applyFill="1" applyBorder="1" applyAlignment="1">
      <alignment horizontal="right"/>
    </xf>
    <xf numFmtId="0" fontId="8" fillId="0" borderId="23" xfId="0" applyFont="1" applyFill="1" applyBorder="1"/>
    <xf numFmtId="165" fontId="8" fillId="0" borderId="30" xfId="1" applyNumberFormat="1" applyFont="1" applyFill="1" applyBorder="1"/>
    <xf numFmtId="9" fontId="8" fillId="0" borderId="32" xfId="2" applyFont="1" applyFill="1" applyBorder="1" applyAlignment="1">
      <alignment horizontal="right"/>
    </xf>
    <xf numFmtId="165" fontId="8" fillId="0" borderId="13" xfId="0" applyNumberFormat="1" applyFont="1" applyFill="1" applyBorder="1"/>
    <xf numFmtId="0" fontId="10" fillId="0" borderId="16" xfId="3" applyFont="1" applyFill="1" applyBorder="1" applyAlignment="1">
      <alignment horizontal="center"/>
    </xf>
    <xf numFmtId="0" fontId="10" fillId="0" borderId="9" xfId="0" applyFont="1" applyFill="1" applyBorder="1"/>
    <xf numFmtId="165" fontId="8" fillId="0" borderId="5" xfId="0" applyNumberFormat="1" applyFont="1" applyFill="1" applyBorder="1"/>
    <xf numFmtId="0" fontId="10" fillId="0" borderId="23" xfId="0" applyFont="1" applyFill="1" applyBorder="1"/>
    <xf numFmtId="165" fontId="8" fillId="0" borderId="1" xfId="0" applyNumberFormat="1" applyFont="1" applyFill="1" applyBorder="1"/>
    <xf numFmtId="165" fontId="8" fillId="0" borderId="22" xfId="1" applyNumberFormat="1" applyFont="1" applyFill="1" applyBorder="1"/>
    <xf numFmtId="0" fontId="18" fillId="0" borderId="12" xfId="0" applyFont="1" applyFill="1" applyBorder="1"/>
    <xf numFmtId="165" fontId="8" fillId="0" borderId="7" xfId="0" applyNumberFormat="1" applyFont="1" applyFill="1" applyBorder="1"/>
    <xf numFmtId="43" fontId="8" fillId="0" borderId="0" xfId="1" applyFont="1" applyFill="1" applyBorder="1"/>
    <xf numFmtId="164" fontId="8" fillId="0" borderId="21" xfId="1" applyNumberFormat="1" applyFont="1" applyFill="1" applyBorder="1"/>
    <xf numFmtId="164" fontId="8" fillId="0" borderId="15" xfId="1" applyNumberFormat="1" applyFont="1" applyFill="1" applyBorder="1"/>
    <xf numFmtId="164" fontId="10" fillId="0" borderId="9" xfId="1" applyNumberFormat="1" applyFont="1" applyFill="1" applyBorder="1"/>
    <xf numFmtId="164" fontId="4" fillId="0" borderId="9" xfId="1" applyNumberFormat="1" applyFont="1" applyFill="1" applyBorder="1"/>
    <xf numFmtId="43" fontId="8" fillId="0" borderId="0" xfId="1" applyFont="1" applyFill="1" applyAlignment="1"/>
    <xf numFmtId="43" fontId="4" fillId="0" borderId="0" xfId="1" applyFont="1" applyFill="1"/>
    <xf numFmtId="165" fontId="27" fillId="0" borderId="0" xfId="1" applyNumberFormat="1" applyFont="1" applyBorder="1"/>
    <xf numFmtId="0" fontId="28" fillId="0" borderId="0" xfId="3" applyFont="1" applyFill="1" applyBorder="1" applyAlignment="1">
      <alignment horizontal="center" vertical="center" wrapText="1"/>
    </xf>
    <xf numFmtId="0" fontId="27" fillId="0" borderId="0" xfId="0" applyFont="1" applyFill="1" applyBorder="1"/>
    <xf numFmtId="43" fontId="28" fillId="0" borderId="0" xfId="1" applyFont="1" applyFill="1" applyBorder="1"/>
    <xf numFmtId="43" fontId="28" fillId="0" borderId="0" xfId="1" applyFont="1" applyFill="1" applyBorder="1" applyAlignment="1">
      <alignment horizontal="center" vertical="center" wrapText="1"/>
    </xf>
    <xf numFmtId="43" fontId="10" fillId="0" borderId="0" xfId="1" applyFont="1" applyFill="1" applyBorder="1"/>
    <xf numFmtId="43" fontId="27" fillId="0" borderId="0" xfId="1" applyFont="1" applyFill="1" applyBorder="1"/>
    <xf numFmtId="9" fontId="4" fillId="0" borderId="7" xfId="2" applyFont="1" applyFill="1" applyBorder="1" applyAlignment="1">
      <alignment horizontal="right"/>
    </xf>
    <xf numFmtId="9" fontId="8" fillId="0" borderId="22" xfId="2" applyFont="1" applyFill="1" applyBorder="1" applyAlignment="1">
      <alignment horizontal="right"/>
    </xf>
    <xf numFmtId="164" fontId="8" fillId="0" borderId="16" xfId="1" applyNumberFormat="1" applyFont="1" applyFill="1" applyBorder="1" applyAlignment="1">
      <alignment horizontal="right"/>
    </xf>
    <xf numFmtId="164" fontId="10" fillId="0" borderId="23" xfId="1" applyNumberFormat="1" applyFont="1" applyFill="1" applyBorder="1"/>
    <xf numFmtId="165" fontId="29" fillId="0" borderId="0" xfId="1" applyNumberFormat="1" applyFont="1" applyBorder="1"/>
    <xf numFmtId="164" fontId="8" fillId="0" borderId="27" xfId="1" applyNumberFormat="1" applyFont="1" applyFill="1" applyBorder="1"/>
    <xf numFmtId="165" fontId="8" fillId="0" borderId="24" xfId="1" applyNumberFormat="1" applyFont="1" applyFill="1" applyBorder="1"/>
    <xf numFmtId="9" fontId="8" fillId="0" borderId="25" xfId="2" applyFont="1" applyFill="1" applyBorder="1" applyAlignment="1">
      <alignment horizontal="right"/>
    </xf>
    <xf numFmtId="165" fontId="27" fillId="0" borderId="0" xfId="0" applyNumberFormat="1" applyFont="1" applyBorder="1"/>
    <xf numFmtId="165" fontId="27" fillId="0" borderId="0" xfId="0" applyNumberFormat="1" applyFont="1" applyFill="1" applyBorder="1"/>
    <xf numFmtId="165" fontId="4" fillId="0" borderId="23" xfId="1" applyNumberFormat="1" applyFont="1" applyFill="1" applyBorder="1"/>
    <xf numFmtId="0" fontId="18" fillId="0" borderId="27" xfId="0" applyFont="1" applyFill="1" applyBorder="1"/>
    <xf numFmtId="165" fontId="8" fillId="0" borderId="24" xfId="0" applyNumberFormat="1" applyFont="1" applyFill="1" applyBorder="1"/>
    <xf numFmtId="9" fontId="8" fillId="0" borderId="0" xfId="2" applyFont="1" applyFill="1" applyBorder="1"/>
    <xf numFmtId="9" fontId="8" fillId="0" borderId="1" xfId="2" applyFont="1" applyFill="1" applyBorder="1"/>
    <xf numFmtId="0" fontId="8" fillId="0" borderId="0" xfId="0" applyFont="1" applyFill="1"/>
    <xf numFmtId="165" fontId="8" fillId="0" borderId="0" xfId="0" applyNumberFormat="1" applyFont="1" applyFill="1"/>
    <xf numFmtId="9" fontId="4" fillId="0" borderId="0" xfId="2" applyFont="1"/>
    <xf numFmtId="0" fontId="24" fillId="3" borderId="27" xfId="0" applyFont="1" applyFill="1" applyBorder="1" applyAlignment="1">
      <alignment vertical="top" wrapText="1"/>
    </xf>
    <xf numFmtId="164" fontId="23" fillId="3" borderId="25" xfId="1" applyNumberFormat="1" applyFont="1" applyFill="1" applyBorder="1" applyAlignment="1">
      <alignment horizontal="center" vertical="center"/>
    </xf>
    <xf numFmtId="164" fontId="4" fillId="5" borderId="16" xfId="1" applyNumberFormat="1" applyFont="1" applyFill="1" applyBorder="1"/>
    <xf numFmtId="43" fontId="24" fillId="5" borderId="13" xfId="1" applyFont="1" applyFill="1" applyBorder="1" applyAlignment="1">
      <alignment horizontal="center"/>
    </xf>
    <xf numFmtId="9" fontId="4" fillId="0" borderId="35" xfId="1" applyNumberFormat="1" applyFont="1" applyBorder="1"/>
    <xf numFmtId="9" fontId="4" fillId="0" borderId="7" xfId="1" applyNumberFormat="1" applyFont="1" applyBorder="1"/>
    <xf numFmtId="165" fontId="4" fillId="0" borderId="33" xfId="1" applyNumberFormat="1" applyFont="1" applyFill="1" applyBorder="1"/>
    <xf numFmtId="165" fontId="4" fillId="0" borderId="33" xfId="1" applyNumberFormat="1" applyFont="1" applyBorder="1"/>
    <xf numFmtId="165" fontId="4" fillId="0" borderId="13" xfId="1" applyNumberFormat="1" applyFont="1" applyFill="1" applyBorder="1"/>
    <xf numFmtId="165" fontId="4" fillId="0" borderId="13" xfId="1" applyNumberFormat="1" applyFont="1" applyBorder="1"/>
    <xf numFmtId="165" fontId="20" fillId="0" borderId="9" xfId="1" applyNumberFormat="1" applyFont="1" applyFill="1" applyBorder="1" applyAlignment="1"/>
    <xf numFmtId="165" fontId="4" fillId="0" borderId="34" xfId="1" applyNumberFormat="1" applyFont="1" applyFill="1" applyBorder="1" applyAlignment="1"/>
    <xf numFmtId="165" fontId="4" fillId="0" borderId="12" xfId="1" applyNumberFormat="1" applyFont="1" applyFill="1" applyBorder="1" applyAlignment="1"/>
    <xf numFmtId="165" fontId="8" fillId="0" borderId="36" xfId="1" applyNumberFormat="1" applyFont="1" applyFill="1" applyBorder="1"/>
    <xf numFmtId="0" fontId="23" fillId="2" borderId="23" xfId="0" applyFont="1" applyFill="1" applyBorder="1" applyAlignment="1">
      <alignment textRotation="90" wrapText="1"/>
    </xf>
    <xf numFmtId="0" fontId="23" fillId="2" borderId="1" xfId="0" applyFont="1" applyFill="1" applyBorder="1" applyAlignment="1">
      <alignment textRotation="90" wrapText="1"/>
    </xf>
    <xf numFmtId="0" fontId="23" fillId="2" borderId="22" xfId="0" applyFont="1" applyFill="1" applyBorder="1" applyAlignment="1">
      <alignment textRotation="90" wrapText="1"/>
    </xf>
    <xf numFmtId="164" fontId="24" fillId="7" borderId="12" xfId="1" applyNumberFormat="1" applyFont="1" applyFill="1" applyBorder="1" applyAlignment="1">
      <alignment vertical="center" wrapText="1"/>
    </xf>
    <xf numFmtId="164" fontId="24" fillId="5" borderId="12" xfId="1" applyNumberFormat="1" applyFont="1" applyFill="1" applyBorder="1" applyAlignment="1">
      <alignment horizontal="center"/>
    </xf>
    <xf numFmtId="164" fontId="24" fillId="5" borderId="13" xfId="1" applyNumberFormat="1" applyFont="1" applyFill="1" applyBorder="1" applyAlignment="1">
      <alignment horizontal="center"/>
    </xf>
    <xf numFmtId="164" fontId="24" fillId="5" borderId="7" xfId="1" applyNumberFormat="1" applyFont="1" applyFill="1" applyBorder="1" applyAlignment="1">
      <alignment horizontal="center"/>
    </xf>
    <xf numFmtId="164" fontId="24" fillId="2" borderId="8" xfId="1" applyNumberFormat="1" applyFont="1" applyFill="1" applyBorder="1" applyAlignment="1">
      <alignment vertical="center" wrapText="1"/>
    </xf>
    <xf numFmtId="164" fontId="24" fillId="2" borderId="8" xfId="1" applyNumberFormat="1" applyFont="1" applyFill="1" applyBorder="1" applyAlignment="1">
      <alignment horizontal="center"/>
    </xf>
    <xf numFmtId="164" fontId="13" fillId="2" borderId="10" xfId="0" applyNumberFormat="1" applyFont="1" applyFill="1" applyBorder="1"/>
    <xf numFmtId="164" fontId="24" fillId="2" borderId="3" xfId="1" applyNumberFormat="1" applyFont="1" applyFill="1" applyBorder="1" applyAlignment="1">
      <alignment horizontal="center"/>
    </xf>
    <xf numFmtId="164" fontId="24" fillId="2" borderId="10" xfId="1" applyNumberFormat="1" applyFont="1" applyFill="1" applyBorder="1" applyAlignment="1">
      <alignment horizontal="center"/>
    </xf>
    <xf numFmtId="165" fontId="24" fillId="5" borderId="7" xfId="1" applyNumberFormat="1" applyFont="1" applyFill="1" applyBorder="1" applyAlignment="1">
      <alignment horizontal="center"/>
    </xf>
    <xf numFmtId="165" fontId="24" fillId="2" borderId="3" xfId="1" applyNumberFormat="1" applyFont="1" applyFill="1" applyBorder="1" applyAlignment="1">
      <alignment horizontal="center"/>
    </xf>
    <xf numFmtId="165" fontId="4" fillId="2" borderId="0" xfId="1" applyNumberFormat="1" applyFont="1" applyFill="1" applyBorder="1"/>
    <xf numFmtId="165" fontId="4" fillId="0" borderId="13" xfId="1" applyNumberFormat="1" applyFont="1" applyBorder="1" applyAlignment="1"/>
    <xf numFmtId="165" fontId="4" fillId="0" borderId="0" xfId="1" applyNumberFormat="1" applyFont="1" applyFill="1" applyAlignment="1"/>
    <xf numFmtId="165" fontId="5" fillId="0" borderId="46" xfId="1" applyNumberFormat="1" applyFont="1" applyFill="1" applyBorder="1"/>
    <xf numFmtId="165" fontId="5" fillId="0" borderId="47" xfId="1" applyNumberFormat="1" applyFont="1" applyFill="1" applyBorder="1"/>
    <xf numFmtId="165" fontId="5" fillId="0" borderId="45" xfId="1" applyNumberFormat="1" applyFont="1" applyFill="1" applyBorder="1"/>
    <xf numFmtId="0" fontId="5" fillId="0" borderId="45" xfId="0" applyFont="1" applyFill="1" applyBorder="1" applyAlignment="1">
      <alignment horizontal="left" indent="2"/>
    </xf>
    <xf numFmtId="0" fontId="5" fillId="0" borderId="0" xfId="0" applyFont="1" applyFill="1" applyBorder="1"/>
    <xf numFmtId="0" fontId="5" fillId="0" borderId="0" xfId="0" applyFont="1" applyBorder="1"/>
    <xf numFmtId="165" fontId="5" fillId="0" borderId="41" xfId="1" applyNumberFormat="1" applyFont="1" applyFill="1" applyBorder="1"/>
    <xf numFmtId="165" fontId="5" fillId="0" borderId="42" xfId="1" applyNumberFormat="1" applyFont="1" applyFill="1" applyBorder="1"/>
    <xf numFmtId="167" fontId="8" fillId="0" borderId="21" xfId="1" applyNumberFormat="1" applyFont="1" applyBorder="1"/>
    <xf numFmtId="167" fontId="8" fillId="0" borderId="15" xfId="1" applyNumberFormat="1" applyFont="1" applyFill="1" applyBorder="1"/>
    <xf numFmtId="167" fontId="8" fillId="0" borderId="16" xfId="1" applyNumberFormat="1" applyFont="1" applyFill="1" applyBorder="1"/>
    <xf numFmtId="167" fontId="4" fillId="0" borderId="9" xfId="1" applyNumberFormat="1" applyFont="1" applyFill="1" applyBorder="1"/>
    <xf numFmtId="167" fontId="4" fillId="0" borderId="12" xfId="1" applyNumberFormat="1" applyFont="1" applyFill="1" applyBorder="1"/>
    <xf numFmtId="0" fontId="4" fillId="0" borderId="12" xfId="0" applyFont="1" applyFill="1" applyBorder="1"/>
    <xf numFmtId="0" fontId="0" fillId="0" borderId="0" xfId="0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0" borderId="42" xfId="0" applyFont="1" applyFill="1" applyBorder="1"/>
    <xf numFmtId="0" fontId="5" fillId="0" borderId="43" xfId="0" applyFont="1" applyFill="1" applyBorder="1"/>
    <xf numFmtId="0" fontId="3" fillId="0" borderId="44" xfId="0" applyFont="1" applyFill="1" applyBorder="1" applyAlignment="1">
      <alignment horizontal="left"/>
    </xf>
    <xf numFmtId="164" fontId="5" fillId="0" borderId="37" xfId="1" applyNumberFormat="1" applyFont="1" applyFill="1" applyBorder="1"/>
    <xf numFmtId="164" fontId="5" fillId="0" borderId="38" xfId="1" applyNumberFormat="1" applyFont="1" applyFill="1" applyBorder="1"/>
    <xf numFmtId="164" fontId="5" fillId="0" borderId="39" xfId="1" applyNumberFormat="1" applyFont="1" applyFill="1" applyBorder="1"/>
    <xf numFmtId="0" fontId="5" fillId="0" borderId="34" xfId="0" applyFont="1" applyFill="1" applyBorder="1"/>
    <xf numFmtId="164" fontId="5" fillId="0" borderId="47" xfId="1" applyNumberFormat="1" applyFont="1" applyFill="1" applyBorder="1"/>
    <xf numFmtId="164" fontId="5" fillId="0" borderId="45" xfId="1" applyNumberFormat="1" applyFont="1" applyFill="1" applyBorder="1"/>
    <xf numFmtId="164" fontId="5" fillId="0" borderId="46" xfId="1" applyNumberFormat="1" applyFont="1" applyFill="1" applyBorder="1"/>
    <xf numFmtId="0" fontId="5" fillId="0" borderId="48" xfId="0" applyFont="1" applyFill="1" applyBorder="1"/>
    <xf numFmtId="0" fontId="5" fillId="0" borderId="49" xfId="0" applyFont="1" applyFill="1" applyBorder="1" applyAlignment="1">
      <alignment horizontal="left" indent="2"/>
    </xf>
    <xf numFmtId="164" fontId="5" fillId="0" borderId="52" xfId="1" applyNumberFormat="1" applyFont="1" applyFill="1" applyBorder="1"/>
    <xf numFmtId="164" fontId="5" fillId="0" borderId="53" xfId="1" applyNumberFormat="1" applyFont="1" applyFill="1" applyBorder="1"/>
    <xf numFmtId="164" fontId="5" fillId="0" borderId="54" xfId="1" applyNumberFormat="1" applyFont="1" applyFill="1" applyBorder="1"/>
    <xf numFmtId="165" fontId="5" fillId="0" borderId="50" xfId="1" applyNumberFormat="1" applyFont="1" applyFill="1" applyBorder="1"/>
    <xf numFmtId="165" fontId="5" fillId="0" borderId="51" xfId="1" applyNumberFormat="1" applyFont="1" applyFill="1" applyBorder="1"/>
    <xf numFmtId="165" fontId="5" fillId="0" borderId="49" xfId="1" applyNumberFormat="1" applyFont="1" applyFill="1" applyBorder="1"/>
    <xf numFmtId="0" fontId="5" fillId="0" borderId="44" xfId="0" applyFont="1" applyFill="1" applyBorder="1" applyAlignment="1">
      <alignment horizontal="left"/>
    </xf>
    <xf numFmtId="165" fontId="5" fillId="0" borderId="53" xfId="1" applyNumberFormat="1" applyFont="1" applyFill="1" applyBorder="1"/>
    <xf numFmtId="165" fontId="5" fillId="0" borderId="54" xfId="1" applyNumberFormat="1" applyFont="1" applyFill="1" applyBorder="1"/>
    <xf numFmtId="0" fontId="5" fillId="0" borderId="45" xfId="0" applyFont="1" applyFill="1" applyBorder="1" applyAlignment="1">
      <alignment horizontal="left" indent="1"/>
    </xf>
    <xf numFmtId="166" fontId="5" fillId="0" borderId="47" xfId="0" applyNumberFormat="1" applyFont="1" applyFill="1" applyBorder="1"/>
    <xf numFmtId="164" fontId="30" fillId="0" borderId="47" xfId="1" applyNumberFormat="1" applyFont="1" applyFill="1" applyBorder="1" applyAlignment="1">
      <alignment horizontal="right" vertical="center"/>
    </xf>
    <xf numFmtId="166" fontId="30" fillId="0" borderId="47" xfId="0" applyNumberFormat="1" applyFont="1" applyFill="1" applyBorder="1" applyAlignment="1">
      <alignment horizontal="center" vertical="center"/>
    </xf>
    <xf numFmtId="0" fontId="5" fillId="0" borderId="55" xfId="0" applyFont="1" applyFill="1" applyBorder="1"/>
    <xf numFmtId="0" fontId="5" fillId="0" borderId="42" xfId="0" applyFont="1" applyFill="1" applyBorder="1" applyAlignment="1">
      <alignment horizontal="left" indent="1"/>
    </xf>
    <xf numFmtId="164" fontId="5" fillId="0" borderId="40" xfId="1" applyNumberFormat="1" applyFont="1" applyFill="1" applyBorder="1"/>
    <xf numFmtId="164" fontId="5" fillId="0" borderId="41" xfId="1" applyNumberFormat="1" applyFont="1" applyFill="1" applyBorder="1"/>
    <xf numFmtId="166" fontId="0" fillId="0" borderId="0" xfId="0" applyNumberFormat="1"/>
    <xf numFmtId="166" fontId="0" fillId="0" borderId="0" xfId="0" applyNumberFormat="1" applyFill="1"/>
    <xf numFmtId="0" fontId="5" fillId="0" borderId="56" xfId="0" applyFont="1" applyFill="1" applyBorder="1" applyAlignment="1">
      <alignment horizontal="left" indent="2"/>
    </xf>
    <xf numFmtId="0" fontId="5" fillId="0" borderId="57" xfId="0" applyFont="1" applyFill="1" applyBorder="1" applyAlignment="1">
      <alignment horizontal="left" indent="2"/>
    </xf>
    <xf numFmtId="164" fontId="5" fillId="0" borderId="50" xfId="1" applyNumberFormat="1" applyFont="1" applyFill="1" applyBorder="1"/>
    <xf numFmtId="164" fontId="5" fillId="0" borderId="51" xfId="1" applyNumberFormat="1" applyFont="1" applyFill="1" applyBorder="1"/>
    <xf numFmtId="164" fontId="5" fillId="0" borderId="49" xfId="1" applyNumberFormat="1" applyFont="1" applyFill="1" applyBorder="1"/>
    <xf numFmtId="9" fontId="5" fillId="0" borderId="0" xfId="2" applyFont="1"/>
    <xf numFmtId="0" fontId="5" fillId="0" borderId="0" xfId="0" applyFont="1" applyFill="1" applyBorder="1" applyAlignment="1"/>
    <xf numFmtId="0" fontId="14" fillId="0" borderId="45" xfId="0" applyFont="1" applyFill="1" applyBorder="1" applyAlignment="1">
      <alignment horizontal="left" indent="2"/>
    </xf>
    <xf numFmtId="164" fontId="4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/>
    <xf numFmtId="164" fontId="11" fillId="0" borderId="0" xfId="1" applyNumberFormat="1" applyFont="1" applyFill="1"/>
    <xf numFmtId="165" fontId="6" fillId="0" borderId="8" xfId="1" applyNumberFormat="1" applyFont="1" applyBorder="1"/>
    <xf numFmtId="165" fontId="6" fillId="0" borderId="10" xfId="1" applyNumberFormat="1" applyFont="1" applyBorder="1"/>
    <xf numFmtId="165" fontId="6" fillId="9" borderId="10" xfId="1" applyNumberFormat="1" applyFont="1" applyFill="1" applyBorder="1"/>
    <xf numFmtId="165" fontId="6" fillId="9" borderId="3" xfId="1" applyNumberFormat="1" applyFont="1" applyFill="1" applyBorder="1"/>
    <xf numFmtId="165" fontId="6" fillId="0" borderId="12" xfId="1" applyNumberFormat="1" applyFont="1" applyBorder="1"/>
    <xf numFmtId="165" fontId="6" fillId="0" borderId="13" xfId="1" applyNumberFormat="1" applyFont="1" applyBorder="1"/>
    <xf numFmtId="165" fontId="6" fillId="9" borderId="7" xfId="1" applyNumberFormat="1" applyFont="1" applyFill="1" applyBorder="1"/>
    <xf numFmtId="165" fontId="6" fillId="0" borderId="0" xfId="1" applyNumberFormat="1" applyFont="1" applyFill="1" applyBorder="1"/>
    <xf numFmtId="9" fontId="7" fillId="0" borderId="0" xfId="1" applyNumberFormat="1" applyFont="1" applyFill="1" applyBorder="1"/>
    <xf numFmtId="164" fontId="15" fillId="0" borderId="0" xfId="1" applyNumberFormat="1" applyFont="1" applyFill="1" applyBorder="1" applyAlignment="1">
      <alignment horizontal="left" vertical="top"/>
    </xf>
    <xf numFmtId="0" fontId="8" fillId="2" borderId="13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24" fillId="5" borderId="9" xfId="0" applyFont="1" applyFill="1" applyBorder="1"/>
    <xf numFmtId="0" fontId="24" fillId="5" borderId="23" xfId="0" applyFont="1" applyFill="1" applyBorder="1"/>
    <xf numFmtId="0" fontId="24" fillId="5" borderId="27" xfId="0" applyFont="1" applyFill="1" applyBorder="1"/>
    <xf numFmtId="164" fontId="24" fillId="5" borderId="27" xfId="1" applyNumberFormat="1" applyFont="1" applyFill="1" applyBorder="1"/>
    <xf numFmtId="164" fontId="13" fillId="5" borderId="24" xfId="1" applyNumberFormat="1" applyFont="1" applyFill="1" applyBorder="1"/>
    <xf numFmtId="164" fontId="24" fillId="5" borderId="25" xfId="1" applyNumberFormat="1" applyFont="1" applyFill="1" applyBorder="1"/>
    <xf numFmtId="0" fontId="4" fillId="5" borderId="0" xfId="0" applyFont="1" applyFill="1" applyBorder="1"/>
    <xf numFmtId="0" fontId="4" fillId="5" borderId="5" xfId="0" applyFont="1" applyFill="1" applyBorder="1"/>
    <xf numFmtId="0" fontId="4" fillId="5" borderId="1" xfId="0" applyFont="1" applyFill="1" applyBorder="1"/>
    <xf numFmtId="0" fontId="4" fillId="5" borderId="22" xfId="0" applyFont="1" applyFill="1" applyBorder="1"/>
    <xf numFmtId="0" fontId="8" fillId="5" borderId="0" xfId="0" applyFont="1" applyFill="1" applyBorder="1"/>
    <xf numFmtId="0" fontId="8" fillId="5" borderId="5" xfId="0" applyFont="1" applyFill="1" applyBorder="1"/>
    <xf numFmtId="166" fontId="4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64" fontId="13" fillId="5" borderId="5" xfId="1" applyNumberFormat="1" applyFont="1" applyFill="1" applyBorder="1" applyAlignment="1"/>
    <xf numFmtId="164" fontId="24" fillId="5" borderId="0" xfId="1" applyNumberFormat="1" applyFont="1" applyFill="1" applyBorder="1"/>
    <xf numFmtId="165" fontId="13" fillId="5" borderId="5" xfId="1" applyNumberFormat="1" applyFont="1" applyFill="1" applyBorder="1"/>
    <xf numFmtId="0" fontId="3" fillId="2" borderId="23" xfId="0" applyFont="1" applyFill="1" applyBorder="1" applyAlignment="1">
      <alignment horizontal="left" textRotation="90"/>
    </xf>
    <xf numFmtId="0" fontId="3" fillId="2" borderId="1" xfId="0" applyFont="1" applyFill="1" applyBorder="1" applyAlignment="1">
      <alignment horizontal="left" textRotation="90"/>
    </xf>
    <xf numFmtId="165" fontId="3" fillId="2" borderId="22" xfId="1" applyNumberFormat="1" applyFont="1" applyFill="1" applyBorder="1" applyAlignment="1">
      <alignment horizontal="left" textRotation="90"/>
    </xf>
    <xf numFmtId="43" fontId="24" fillId="5" borderId="9" xfId="1" applyFont="1" applyFill="1" applyBorder="1" applyAlignment="1">
      <alignment horizontal="center"/>
    </xf>
    <xf numFmtId="43" fontId="24" fillId="5" borderId="0" xfId="1" applyFont="1" applyFill="1" applyBorder="1" applyAlignment="1">
      <alignment horizontal="center"/>
    </xf>
    <xf numFmtId="43" fontId="24" fillId="5" borderId="5" xfId="1" applyFont="1" applyFill="1" applyBorder="1" applyAlignment="1">
      <alignment horizontal="center"/>
    </xf>
    <xf numFmtId="0" fontId="5" fillId="0" borderId="20" xfId="0" applyFont="1" applyBorder="1"/>
    <xf numFmtId="0" fontId="5" fillId="0" borderId="9" xfId="0" applyFont="1" applyBorder="1"/>
    <xf numFmtId="0" fontId="5" fillId="0" borderId="5" xfId="0" applyFont="1" applyBorder="1"/>
    <xf numFmtId="0" fontId="5" fillId="0" borderId="13" xfId="0" applyFont="1" applyBorder="1"/>
    <xf numFmtId="0" fontId="5" fillId="0" borderId="1" xfId="0" applyFont="1" applyBorder="1"/>
    <xf numFmtId="0" fontId="5" fillId="0" borderId="23" xfId="0" applyFont="1" applyBorder="1"/>
    <xf numFmtId="0" fontId="5" fillId="0" borderId="22" xfId="0" applyFont="1" applyBorder="1"/>
    <xf numFmtId="165" fontId="5" fillId="0" borderId="5" xfId="1" applyNumberFormat="1" applyFont="1" applyBorder="1"/>
    <xf numFmtId="165" fontId="5" fillId="0" borderId="22" xfId="1" applyNumberFormat="1" applyFont="1" applyBorder="1"/>
    <xf numFmtId="164" fontId="5" fillId="0" borderId="9" xfId="1" applyNumberFormat="1" applyFont="1" applyBorder="1"/>
    <xf numFmtId="164" fontId="5" fillId="0" borderId="0" xfId="1" applyNumberFormat="1" applyFont="1" applyBorder="1"/>
    <xf numFmtId="164" fontId="5" fillId="0" borderId="23" xfId="1" applyNumberFormat="1" applyFont="1" applyBorder="1"/>
    <xf numFmtId="164" fontId="5" fillId="0" borderId="1" xfId="1" applyNumberFormat="1" applyFont="1" applyBorder="1"/>
    <xf numFmtId="164" fontId="5" fillId="0" borderId="0" xfId="1" applyNumberFormat="1" applyFont="1"/>
    <xf numFmtId="164" fontId="3" fillId="0" borderId="12" xfId="1" applyNumberFormat="1" applyFont="1" applyBorder="1"/>
    <xf numFmtId="164" fontId="3" fillId="0" borderId="13" xfId="1" applyNumberFormat="1" applyFont="1" applyBorder="1"/>
    <xf numFmtId="165" fontId="3" fillId="0" borderId="7" xfId="1" applyNumberFormat="1" applyFont="1" applyBorder="1"/>
    <xf numFmtId="0" fontId="3" fillId="2" borderId="9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 textRotation="90"/>
    </xf>
    <xf numFmtId="164" fontId="4" fillId="0" borderId="14" xfId="1" applyNumberFormat="1" applyFont="1" applyBorder="1"/>
    <xf numFmtId="164" fontId="4" fillId="0" borderId="19" xfId="1" applyNumberFormat="1" applyFont="1" applyBorder="1"/>
    <xf numFmtId="164" fontId="4" fillId="0" borderId="9" xfId="1" applyNumberFormat="1" applyFont="1" applyBorder="1"/>
    <xf numFmtId="164" fontId="4" fillId="0" borderId="23" xfId="1" applyNumberFormat="1" applyFont="1" applyBorder="1"/>
    <xf numFmtId="164" fontId="4" fillId="0" borderId="1" xfId="1" applyNumberFormat="1" applyFont="1" applyBorder="1"/>
    <xf numFmtId="164" fontId="5" fillId="0" borderId="14" xfId="1" applyNumberFormat="1" applyFont="1" applyBorder="1"/>
    <xf numFmtId="164" fontId="5" fillId="0" borderId="19" xfId="1" applyNumberFormat="1" applyFont="1" applyBorder="1"/>
    <xf numFmtId="0" fontId="3" fillId="0" borderId="13" xfId="0" applyFont="1" applyBorder="1"/>
    <xf numFmtId="0" fontId="3" fillId="0" borderId="7" xfId="0" applyFont="1" applyBorder="1"/>
    <xf numFmtId="165" fontId="13" fillId="2" borderId="7" xfId="1" applyNumberFormat="1" applyFont="1" applyFill="1" applyBorder="1"/>
    <xf numFmtId="0" fontId="8" fillId="2" borderId="14" xfId="0" applyFont="1" applyFill="1" applyBorder="1" applyAlignment="1">
      <alignment textRotation="90" wrapText="1"/>
    </xf>
    <xf numFmtId="0" fontId="8" fillId="2" borderId="19" xfId="0" applyFont="1" applyFill="1" applyBorder="1" applyAlignment="1">
      <alignment textRotation="90" wrapText="1"/>
    </xf>
    <xf numFmtId="0" fontId="8" fillId="2" borderId="20" xfId="0" applyFont="1" applyFill="1" applyBorder="1" applyAlignment="1">
      <alignment textRotation="90" wrapText="1"/>
    </xf>
    <xf numFmtId="166" fontId="14" fillId="0" borderId="9" xfId="0" applyNumberFormat="1" applyFont="1" applyFill="1" applyBorder="1"/>
    <xf numFmtId="166" fontId="14" fillId="0" borderId="5" xfId="0" applyNumberFormat="1" applyFont="1" applyFill="1" applyBorder="1"/>
    <xf numFmtId="166" fontId="14" fillId="0" borderId="0" xfId="0" applyNumberFormat="1" applyFont="1" applyFill="1" applyBorder="1"/>
    <xf numFmtId="166" fontId="14" fillId="0" borderId="23" xfId="0" applyNumberFormat="1" applyFont="1" applyFill="1" applyBorder="1"/>
    <xf numFmtId="166" fontId="14" fillId="0" borderId="22" xfId="0" applyNumberFormat="1" applyFont="1" applyFill="1" applyBorder="1"/>
    <xf numFmtId="166" fontId="13" fillId="0" borderId="23" xfId="0" applyNumberFormat="1" applyFont="1" applyFill="1" applyBorder="1"/>
    <xf numFmtId="166" fontId="13" fillId="0" borderId="27" xfId="0" applyNumberFormat="1" applyFont="1" applyFill="1" applyBorder="1"/>
    <xf numFmtId="43" fontId="13" fillId="0" borderId="25" xfId="1" applyFont="1" applyFill="1" applyBorder="1"/>
    <xf numFmtId="0" fontId="3" fillId="0" borderId="30" xfId="0" applyFont="1" applyBorder="1"/>
    <xf numFmtId="0" fontId="13" fillId="0" borderId="30" xfId="0" applyFont="1" applyFill="1" applyBorder="1"/>
    <xf numFmtId="0" fontId="3" fillId="0" borderId="24" xfId="0" applyFont="1" applyBorder="1"/>
    <xf numFmtId="43" fontId="13" fillId="0" borderId="24" xfId="1" applyFont="1" applyFill="1" applyBorder="1"/>
    <xf numFmtId="166" fontId="13" fillId="0" borderId="21" xfId="0" applyNumberFormat="1" applyFont="1" applyFill="1" applyBorder="1"/>
    <xf numFmtId="0" fontId="3" fillId="0" borderId="15" xfId="0" applyFont="1" applyBorder="1"/>
    <xf numFmtId="0" fontId="13" fillId="0" borderId="16" xfId="0" applyFont="1" applyFill="1" applyBorder="1"/>
    <xf numFmtId="43" fontId="30" fillId="0" borderId="5" xfId="1" applyFont="1" applyFill="1" applyBorder="1" applyAlignment="1">
      <alignment horizontal="center" vertical="top"/>
    </xf>
    <xf numFmtId="43" fontId="30" fillId="0" borderId="22" xfId="1" applyFont="1" applyFill="1" applyBorder="1" applyAlignment="1">
      <alignment horizontal="center" vertical="top"/>
    </xf>
    <xf numFmtId="43" fontId="16" fillId="0" borderId="7" xfId="1" applyFont="1" applyFill="1" applyBorder="1" applyAlignment="1">
      <alignment horizontal="center" vertical="top"/>
    </xf>
    <xf numFmtId="0" fontId="8" fillId="0" borderId="21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3" fillId="0" borderId="12" xfId="0" applyFont="1" applyBorder="1"/>
    <xf numFmtId="164" fontId="23" fillId="0" borderId="5" xfId="1" applyNumberFormat="1" applyFont="1" applyFill="1" applyBorder="1"/>
    <xf numFmtId="164" fontId="23" fillId="0" borderId="0" xfId="1" applyNumberFormat="1" applyFont="1" applyFill="1" applyBorder="1"/>
    <xf numFmtId="164" fontId="23" fillId="0" borderId="22" xfId="1" applyNumberFormat="1" applyFont="1" applyFill="1" applyBorder="1"/>
    <xf numFmtId="164" fontId="23" fillId="0" borderId="1" xfId="1" applyNumberFormat="1" applyFont="1" applyFill="1" applyBorder="1"/>
    <xf numFmtId="164" fontId="24" fillId="0" borderId="1" xfId="1" applyNumberFormat="1" applyFont="1" applyFill="1" applyBorder="1"/>
    <xf numFmtId="164" fontId="24" fillId="0" borderId="22" xfId="1" applyNumberFormat="1" applyFont="1" applyFill="1" applyBorder="1"/>
    <xf numFmtId="164" fontId="15" fillId="0" borderId="1" xfId="1" applyNumberFormat="1" applyFont="1" applyFill="1" applyBorder="1" applyAlignment="1">
      <alignment horizontal="left" vertical="top"/>
    </xf>
    <xf numFmtId="164" fontId="3" fillId="0" borderId="24" xfId="1" applyNumberFormat="1" applyFont="1" applyFill="1" applyBorder="1" applyAlignment="1">
      <alignment horizontal="left"/>
    </xf>
    <xf numFmtId="43" fontId="24" fillId="2" borderId="27" xfId="1" applyNumberFormat="1" applyFont="1" applyFill="1" applyBorder="1"/>
    <xf numFmtId="164" fontId="23" fillId="2" borderId="13" xfId="1" applyNumberFormat="1" applyFont="1" applyFill="1" applyBorder="1"/>
    <xf numFmtId="164" fontId="4" fillId="0" borderId="22" xfId="1" applyNumberFormat="1" applyFont="1" applyBorder="1"/>
    <xf numFmtId="0" fontId="8" fillId="0" borderId="8" xfId="0" applyFont="1" applyFill="1" applyBorder="1"/>
    <xf numFmtId="0" fontId="8" fillId="2" borderId="14" xfId="0" applyFont="1" applyFill="1" applyBorder="1" applyAlignment="1">
      <alignment horizontal="center" textRotation="90" wrapText="1"/>
    </xf>
    <xf numFmtId="0" fontId="8" fillId="2" borderId="19" xfId="0" applyFont="1" applyFill="1" applyBorder="1" applyAlignment="1">
      <alignment horizontal="center" textRotation="90" wrapText="1"/>
    </xf>
    <xf numFmtId="0" fontId="8" fillId="2" borderId="20" xfId="0" applyFont="1" applyFill="1" applyBorder="1" applyAlignment="1">
      <alignment horizontal="center" textRotation="90" wrapText="1"/>
    </xf>
    <xf numFmtId="164" fontId="4" fillId="0" borderId="5" xfId="1" applyNumberFormat="1" applyFont="1" applyBorder="1"/>
    <xf numFmtId="164" fontId="8" fillId="0" borderId="7" xfId="1" applyNumberFormat="1" applyFont="1" applyBorder="1"/>
    <xf numFmtId="164" fontId="4" fillId="0" borderId="20" xfId="1" applyNumberFormat="1" applyFont="1" applyBorder="1"/>
    <xf numFmtId="164" fontId="8" fillId="0" borderId="12" xfId="1" applyNumberFormat="1" applyFont="1" applyBorder="1"/>
    <xf numFmtId="164" fontId="23" fillId="0" borderId="9" xfId="1" applyNumberFormat="1" applyFont="1" applyFill="1" applyBorder="1" applyAlignment="1">
      <alignment horizontal="center"/>
    </xf>
    <xf numFmtId="164" fontId="23" fillId="0" borderId="0" xfId="1" applyNumberFormat="1" applyFont="1" applyFill="1" applyBorder="1" applyAlignment="1">
      <alignment horizontal="center"/>
    </xf>
    <xf numFmtId="164" fontId="23" fillId="0" borderId="5" xfId="1" applyNumberFormat="1" applyFont="1" applyFill="1" applyBorder="1" applyAlignment="1">
      <alignment horizontal="center"/>
    </xf>
    <xf numFmtId="164" fontId="23" fillId="0" borderId="23" xfId="1" applyNumberFormat="1" applyFont="1" applyFill="1" applyBorder="1" applyAlignment="1">
      <alignment horizontal="center"/>
    </xf>
    <xf numFmtId="164" fontId="23" fillId="0" borderId="1" xfId="1" applyNumberFormat="1" applyFont="1" applyFill="1" applyBorder="1" applyAlignment="1">
      <alignment horizontal="center"/>
    </xf>
    <xf numFmtId="164" fontId="23" fillId="0" borderId="22" xfId="1" applyNumberFormat="1" applyFont="1" applyFill="1" applyBorder="1" applyAlignment="1">
      <alignment horizontal="center"/>
    </xf>
    <xf numFmtId="164" fontId="24" fillId="0" borderId="23" xfId="1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164" fontId="24" fillId="0" borderId="22" xfId="1" applyNumberFormat="1" applyFont="1" applyFill="1" applyBorder="1" applyAlignment="1">
      <alignment horizontal="center"/>
    </xf>
    <xf numFmtId="164" fontId="24" fillId="0" borderId="27" xfId="1" applyNumberFormat="1" applyFont="1" applyFill="1" applyBorder="1" applyAlignment="1">
      <alignment horizontal="center"/>
    </xf>
    <xf numFmtId="0" fontId="24" fillId="0" borderId="31" xfId="0" applyFont="1" applyFill="1" applyBorder="1"/>
    <xf numFmtId="164" fontId="24" fillId="0" borderId="32" xfId="1" applyNumberFormat="1" applyFont="1" applyFill="1" applyBorder="1"/>
    <xf numFmtId="164" fontId="24" fillId="0" borderId="30" xfId="1" applyNumberFormat="1" applyFont="1" applyFill="1" applyBorder="1"/>
    <xf numFmtId="164" fontId="24" fillId="0" borderId="31" xfId="1" applyNumberFormat="1" applyFont="1" applyFill="1" applyBorder="1"/>
    <xf numFmtId="0" fontId="24" fillId="0" borderId="27" xfId="0" applyFont="1" applyFill="1" applyBorder="1"/>
    <xf numFmtId="164" fontId="24" fillId="0" borderId="24" xfId="1" applyNumberFormat="1" applyFont="1" applyFill="1" applyBorder="1"/>
    <xf numFmtId="164" fontId="24" fillId="0" borderId="25" xfId="1" applyNumberFormat="1" applyFont="1" applyFill="1" applyBorder="1"/>
    <xf numFmtId="0" fontId="24" fillId="0" borderId="9" xfId="0" applyFont="1" applyFill="1" applyBorder="1"/>
    <xf numFmtId="164" fontId="23" fillId="0" borderId="9" xfId="1" applyNumberFormat="1" applyFont="1" applyFill="1" applyBorder="1"/>
    <xf numFmtId="0" fontId="24" fillId="0" borderId="23" xfId="0" applyFont="1" applyFill="1" applyBorder="1"/>
    <xf numFmtId="164" fontId="23" fillId="0" borderId="23" xfId="1" applyNumberFormat="1" applyFont="1" applyFill="1" applyBorder="1"/>
    <xf numFmtId="0" fontId="8" fillId="0" borderId="30" xfId="0" applyFont="1" applyFill="1" applyBorder="1"/>
    <xf numFmtId="0" fontId="8" fillId="0" borderId="27" xfId="0" applyFont="1" applyFill="1" applyBorder="1"/>
    <xf numFmtId="0" fontId="8" fillId="0" borderId="24" xfId="0" applyFont="1" applyFill="1" applyBorder="1"/>
    <xf numFmtId="164" fontId="4" fillId="0" borderId="5" xfId="1" applyNumberFormat="1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164" fontId="4" fillId="0" borderId="23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22" xfId="1" applyNumberFormat="1" applyFont="1" applyFill="1" applyBorder="1" applyAlignment="1">
      <alignment horizontal="center"/>
    </xf>
    <xf numFmtId="165" fontId="4" fillId="0" borderId="22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164" fontId="8" fillId="0" borderId="13" xfId="1" applyNumberFormat="1" applyFont="1" applyFill="1" applyBorder="1" applyAlignment="1">
      <alignment horizontal="center"/>
    </xf>
    <xf numFmtId="164" fontId="8" fillId="0" borderId="12" xfId="1" applyNumberFormat="1" applyFont="1" applyFill="1" applyBorder="1" applyAlignment="1">
      <alignment horizontal="center"/>
    </xf>
    <xf numFmtId="165" fontId="8" fillId="0" borderId="7" xfId="1" applyNumberFormat="1" applyFont="1" applyFill="1" applyBorder="1" applyAlignment="1">
      <alignment horizontal="center"/>
    </xf>
    <xf numFmtId="0" fontId="8" fillId="0" borderId="13" xfId="0" applyFont="1" applyFill="1" applyBorder="1"/>
    <xf numFmtId="0" fontId="8" fillId="2" borderId="14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164" fontId="8" fillId="0" borderId="14" xfId="1" applyNumberFormat="1" applyFont="1" applyFill="1" applyBorder="1"/>
    <xf numFmtId="164" fontId="8" fillId="0" borderId="9" xfId="1" applyNumberFormat="1" applyFont="1" applyFill="1" applyBorder="1"/>
    <xf numFmtId="164" fontId="8" fillId="0" borderId="23" xfId="1" applyNumberFormat="1" applyFont="1" applyFill="1" applyBorder="1"/>
    <xf numFmtId="164" fontId="8" fillId="0" borderId="12" xfId="1" applyNumberFormat="1" applyFont="1" applyFill="1" applyBorder="1"/>
    <xf numFmtId="164" fontId="4" fillId="0" borderId="14" xfId="1" applyNumberFormat="1" applyFont="1" applyFill="1" applyBorder="1"/>
    <xf numFmtId="164" fontId="4" fillId="0" borderId="23" xfId="1" applyNumberFormat="1" applyFont="1" applyFill="1" applyBorder="1"/>
    <xf numFmtId="164" fontId="4" fillId="0" borderId="12" xfId="1" applyNumberFormat="1" applyFont="1" applyFill="1" applyBorder="1"/>
    <xf numFmtId="164" fontId="4" fillId="0" borderId="1" xfId="1" applyNumberFormat="1" applyFont="1" applyFill="1" applyBorder="1"/>
    <xf numFmtId="164" fontId="4" fillId="0" borderId="22" xfId="1" applyNumberFormat="1" applyFont="1" applyFill="1" applyBorder="1"/>
    <xf numFmtId="0" fontId="33" fillId="0" borderId="0" xfId="0" applyFont="1"/>
    <xf numFmtId="164" fontId="24" fillId="0" borderId="9" xfId="1" applyNumberFormat="1" applyFont="1" applyFill="1" applyBorder="1"/>
    <xf numFmtId="164" fontId="24" fillId="0" borderId="0" xfId="1" applyNumberFormat="1" applyFont="1" applyFill="1" applyBorder="1"/>
    <xf numFmtId="164" fontId="24" fillId="0" borderId="5" xfId="1" applyNumberFormat="1" applyFont="1" applyFill="1" applyBorder="1"/>
    <xf numFmtId="0" fontId="24" fillId="0" borderId="8" xfId="0" applyFont="1" applyFill="1" applyBorder="1"/>
    <xf numFmtId="164" fontId="24" fillId="0" borderId="10" xfId="1" applyNumberFormat="1" applyFont="1" applyFill="1" applyBorder="1"/>
    <xf numFmtId="164" fontId="24" fillId="0" borderId="3" xfId="1" applyNumberFormat="1" applyFont="1" applyFill="1" applyBorder="1"/>
    <xf numFmtId="165" fontId="24" fillId="0" borderId="3" xfId="1" applyNumberFormat="1" applyFont="1" applyFill="1" applyBorder="1"/>
    <xf numFmtId="0" fontId="8" fillId="0" borderId="10" xfId="0" applyFont="1" applyFill="1" applyBorder="1"/>
    <xf numFmtId="164" fontId="24" fillId="0" borderId="0" xfId="0" applyNumberFormat="1" applyFont="1" applyFill="1" applyBorder="1"/>
    <xf numFmtId="0" fontId="23" fillId="0" borderId="9" xfId="0" applyFont="1" applyFill="1" applyBorder="1"/>
    <xf numFmtId="165" fontId="23" fillId="0" borderId="5" xfId="1" applyNumberFormat="1" applyFont="1" applyFill="1" applyBorder="1"/>
    <xf numFmtId="0" fontId="23" fillId="0" borderId="0" xfId="0" applyFont="1" applyFill="1"/>
    <xf numFmtId="0" fontId="23" fillId="0" borderId="23" xfId="0" applyFont="1" applyFill="1" applyBorder="1"/>
    <xf numFmtId="0" fontId="23" fillId="0" borderId="1" xfId="0" applyFont="1" applyFill="1" applyBorder="1"/>
    <xf numFmtId="165" fontId="23" fillId="0" borderId="22" xfId="1" applyNumberFormat="1" applyFont="1" applyFill="1" applyBorder="1"/>
    <xf numFmtId="164" fontId="5" fillId="0" borderId="0" xfId="1" applyNumberFormat="1" applyFont="1" applyFill="1" applyBorder="1" applyAlignment="1">
      <alignment horizontal="left"/>
    </xf>
    <xf numFmtId="164" fontId="5" fillId="0" borderId="5" xfId="1" applyNumberFormat="1" applyFont="1" applyFill="1" applyBorder="1" applyAlignment="1">
      <alignment horizontal="left"/>
    </xf>
    <xf numFmtId="165" fontId="5" fillId="0" borderId="5" xfId="1" applyNumberFormat="1" applyFont="1" applyFill="1" applyBorder="1" applyAlignment="1">
      <alignment horizontal="left"/>
    </xf>
    <xf numFmtId="164" fontId="5" fillId="0" borderId="23" xfId="1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/>
    </xf>
    <xf numFmtId="164" fontId="5" fillId="0" borderId="22" xfId="1" applyNumberFormat="1" applyFont="1" applyFill="1" applyBorder="1" applyAlignment="1">
      <alignment horizontal="left"/>
    </xf>
    <xf numFmtId="164" fontId="8" fillId="0" borderId="13" xfId="1" applyNumberFormat="1" applyFont="1" applyFill="1" applyBorder="1" applyAlignment="1">
      <alignment horizontal="left"/>
    </xf>
    <xf numFmtId="165" fontId="8" fillId="0" borderId="7" xfId="1" applyNumberFormat="1" applyFont="1" applyFill="1" applyBorder="1" applyAlignment="1">
      <alignment horizontal="left"/>
    </xf>
    <xf numFmtId="164" fontId="5" fillId="0" borderId="23" xfId="1" applyNumberFormat="1" applyFont="1" applyFill="1" applyBorder="1"/>
    <xf numFmtId="164" fontId="5" fillId="0" borderId="1" xfId="1" applyNumberFormat="1" applyFont="1" applyFill="1" applyBorder="1"/>
    <xf numFmtId="164" fontId="8" fillId="0" borderId="1" xfId="1" applyNumberFormat="1" applyFont="1" applyFill="1" applyBorder="1"/>
    <xf numFmtId="164" fontId="14" fillId="0" borderId="12" xfId="1" applyNumberFormat="1" applyFont="1" applyFill="1" applyBorder="1"/>
    <xf numFmtId="164" fontId="14" fillId="0" borderId="24" xfId="1" applyNumberFormat="1" applyFont="1" applyFill="1" applyBorder="1"/>
    <xf numFmtId="165" fontId="4" fillId="5" borderId="20" xfId="1" applyNumberFormat="1" applyFont="1" applyFill="1" applyBorder="1"/>
    <xf numFmtId="165" fontId="4" fillId="5" borderId="22" xfId="1" applyNumberFormat="1" applyFont="1" applyFill="1" applyBorder="1"/>
    <xf numFmtId="165" fontId="8" fillId="2" borderId="22" xfId="1" applyNumberFormat="1" applyFont="1" applyFill="1" applyBorder="1"/>
    <xf numFmtId="165" fontId="4" fillId="0" borderId="22" xfId="1" applyNumberFormat="1" applyFont="1" applyFill="1" applyBorder="1"/>
    <xf numFmtId="165" fontId="4" fillId="0" borderId="7" xfId="1" applyNumberFormat="1" applyFont="1" applyFill="1" applyBorder="1"/>
    <xf numFmtId="164" fontId="34" fillId="0" borderId="25" xfId="1" applyNumberFormat="1" applyFont="1" applyFill="1" applyBorder="1"/>
    <xf numFmtId="0" fontId="35" fillId="2" borderId="21" xfId="0" applyFont="1" applyFill="1" applyBorder="1" applyAlignment="1">
      <alignment horizontal="center" textRotation="90" wrapText="1"/>
    </xf>
    <xf numFmtId="0" fontId="35" fillId="2" borderId="15" xfId="0" applyFont="1" applyFill="1" applyBorder="1" applyAlignment="1">
      <alignment horizontal="center" textRotation="90" wrapText="1"/>
    </xf>
    <xf numFmtId="0" fontId="35" fillId="2" borderId="16" xfId="0" applyFont="1" applyFill="1" applyBorder="1" applyAlignment="1">
      <alignment horizontal="center" textRotation="90" wrapText="1"/>
    </xf>
    <xf numFmtId="164" fontId="35" fillId="3" borderId="9" xfId="1" applyNumberFormat="1" applyFont="1" applyFill="1" applyBorder="1" applyAlignment="1">
      <alignment horizontal="left" vertical="center"/>
    </xf>
    <xf numFmtId="164" fontId="36" fillId="0" borderId="9" xfId="1" applyNumberFormat="1" applyFont="1" applyFill="1" applyBorder="1"/>
    <xf numFmtId="164" fontId="36" fillId="0" borderId="0" xfId="1" applyNumberFormat="1" applyFont="1" applyFill="1" applyBorder="1"/>
    <xf numFmtId="164" fontId="37" fillId="0" borderId="5" xfId="1" applyNumberFormat="1" applyFont="1" applyFill="1" applyBorder="1"/>
    <xf numFmtId="164" fontId="36" fillId="0" borderId="0" xfId="1" applyNumberFormat="1" applyFont="1" applyFill="1"/>
    <xf numFmtId="164" fontId="37" fillId="0" borderId="0" xfId="1" applyNumberFormat="1" applyFont="1" applyFill="1" applyBorder="1"/>
    <xf numFmtId="164" fontId="35" fillId="3" borderId="23" xfId="1" applyNumberFormat="1" applyFont="1" applyFill="1" applyBorder="1" applyAlignment="1">
      <alignment horizontal="left" vertical="center"/>
    </xf>
    <xf numFmtId="164" fontId="36" fillId="0" borderId="23" xfId="1" applyNumberFormat="1" applyFont="1" applyFill="1" applyBorder="1"/>
    <xf numFmtId="164" fontId="36" fillId="0" borderId="1" xfId="1" applyNumberFormat="1" applyFont="1" applyFill="1" applyBorder="1"/>
    <xf numFmtId="164" fontId="37" fillId="0" borderId="22" xfId="1" applyNumberFormat="1" applyFont="1" applyFill="1" applyBorder="1"/>
    <xf numFmtId="164" fontId="37" fillId="0" borderId="1" xfId="1" applyNumberFormat="1" applyFont="1" applyFill="1" applyBorder="1"/>
    <xf numFmtId="164" fontId="38" fillId="0" borderId="12" xfId="1" applyNumberFormat="1" applyFont="1" applyFill="1" applyBorder="1"/>
    <xf numFmtId="164" fontId="38" fillId="0" borderId="13" xfId="1" applyNumberFormat="1" applyFont="1" applyFill="1" applyBorder="1"/>
    <xf numFmtId="164" fontId="35" fillId="0" borderId="7" xfId="1" applyNumberFormat="1" applyFont="1" applyFill="1" applyBorder="1"/>
    <xf numFmtId="164" fontId="38" fillId="0" borderId="1" xfId="1" applyNumberFormat="1" applyFont="1" applyFill="1" applyBorder="1"/>
    <xf numFmtId="164" fontId="35" fillId="0" borderId="1" xfId="1" applyNumberFormat="1" applyFont="1" applyFill="1" applyBorder="1"/>
    <xf numFmtId="164" fontId="35" fillId="0" borderId="22" xfId="1" applyNumberFormat="1" applyFont="1" applyFill="1" applyBorder="1"/>
    <xf numFmtId="164" fontId="9" fillId="0" borderId="5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164" fontId="7" fillId="0" borderId="5" xfId="1" applyNumberFormat="1" applyFont="1" applyFill="1" applyBorder="1" applyAlignment="1"/>
    <xf numFmtId="0" fontId="7" fillId="0" borderId="0" xfId="0" applyFont="1" applyAlignment="1"/>
    <xf numFmtId="0" fontId="7" fillId="0" borderId="1" xfId="0" applyFont="1" applyBorder="1" applyAlignment="1"/>
    <xf numFmtId="0" fontId="6" fillId="0" borderId="24" xfId="0" applyFont="1" applyBorder="1" applyAlignment="1"/>
    <xf numFmtId="164" fontId="7" fillId="0" borderId="9" xfId="1" applyNumberFormat="1" applyFont="1" applyFill="1" applyBorder="1" applyAlignment="1"/>
    <xf numFmtId="164" fontId="7" fillId="0" borderId="0" xfId="1" applyNumberFormat="1" applyFont="1" applyFill="1" applyBorder="1" applyAlignment="1"/>
    <xf numFmtId="164" fontId="7" fillId="0" borderId="0" xfId="1" applyNumberFormat="1" applyFont="1" applyFill="1" applyAlignment="1"/>
    <xf numFmtId="164" fontId="7" fillId="0" borderId="23" xfId="1" applyNumberFormat="1" applyFont="1" applyFill="1" applyBorder="1" applyAlignment="1"/>
    <xf numFmtId="164" fontId="7" fillId="0" borderId="1" xfId="1" applyNumberFormat="1" applyFont="1" applyFill="1" applyBorder="1" applyAlignment="1"/>
    <xf numFmtId="164" fontId="7" fillId="0" borderId="22" xfId="1" applyNumberFormat="1" applyFont="1" applyFill="1" applyBorder="1" applyAlignment="1"/>
    <xf numFmtId="164" fontId="6" fillId="0" borderId="24" xfId="1" applyNumberFormat="1" applyFont="1" applyFill="1" applyBorder="1" applyAlignment="1"/>
    <xf numFmtId="0" fontId="24" fillId="0" borderId="1" xfId="0" applyFont="1" applyFill="1" applyBorder="1"/>
    <xf numFmtId="0" fontId="24" fillId="0" borderId="24" xfId="0" applyFont="1" applyFill="1" applyBorder="1"/>
    <xf numFmtId="164" fontId="24" fillId="0" borderId="24" xfId="1" applyNumberFormat="1" applyFont="1" applyFill="1" applyBorder="1" applyAlignment="1">
      <alignment horizontal="center"/>
    </xf>
    <xf numFmtId="164" fontId="24" fillId="0" borderId="25" xfId="1" applyNumberFormat="1" applyFont="1" applyFill="1" applyBorder="1" applyAlignment="1">
      <alignment horizontal="center"/>
    </xf>
    <xf numFmtId="0" fontId="39" fillId="0" borderId="0" xfId="6"/>
    <xf numFmtId="0" fontId="3" fillId="0" borderId="0" xfId="0" applyFont="1" applyAlignment="1">
      <alignment vertical="center"/>
    </xf>
    <xf numFmtId="0" fontId="39" fillId="0" borderId="0" xfId="6" applyBorder="1"/>
    <xf numFmtId="0" fontId="40" fillId="0" borderId="0" xfId="6" applyFont="1"/>
    <xf numFmtId="0" fontId="40" fillId="0" borderId="0" xfId="6" quotePrefix="1" applyFont="1"/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/>
    <xf numFmtId="0" fontId="8" fillId="0" borderId="3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39" fillId="0" borderId="0" xfId="6" applyFill="1" applyBorder="1"/>
    <xf numFmtId="43" fontId="5" fillId="5" borderId="28" xfId="1" applyFont="1" applyFill="1" applyBorder="1" applyAlignment="1"/>
    <xf numFmtId="43" fontId="5" fillId="5" borderId="0" xfId="1" applyFont="1" applyFill="1" applyBorder="1" applyAlignment="1"/>
    <xf numFmtId="43" fontId="5" fillId="5" borderId="60" xfId="1" applyFont="1" applyFill="1" applyBorder="1" applyAlignment="1"/>
    <xf numFmtId="43" fontId="5" fillId="0" borderId="33" xfId="1" applyFont="1" applyFill="1" applyBorder="1" applyAlignment="1">
      <alignment horizontal="center"/>
    </xf>
    <xf numFmtId="43" fontId="5" fillId="0" borderId="46" xfId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43" fontId="5" fillId="5" borderId="57" xfId="1" applyFont="1" applyFill="1" applyBorder="1" applyAlignment="1"/>
    <xf numFmtId="43" fontId="5" fillId="5" borderId="11" xfId="1" applyFont="1" applyFill="1" applyBorder="1" applyAlignment="1"/>
    <xf numFmtId="43" fontId="5" fillId="5" borderId="50" xfId="1" applyFont="1" applyFill="1" applyBorder="1" applyAlignment="1"/>
    <xf numFmtId="43" fontId="5" fillId="5" borderId="58" xfId="1" applyFont="1" applyFill="1" applyBorder="1" applyAlignment="1"/>
    <xf numFmtId="43" fontId="5" fillId="5" borderId="59" xfId="1" applyFont="1" applyFill="1" applyBorder="1" applyAlignment="1"/>
    <xf numFmtId="43" fontId="5" fillId="5" borderId="52" xfId="1" applyFont="1" applyFill="1" applyBorder="1" applyAlignment="1"/>
    <xf numFmtId="0" fontId="5" fillId="0" borderId="0" xfId="0" applyFont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164" fontId="8" fillId="2" borderId="17" xfId="1" applyNumberFormat="1" applyFont="1" applyFill="1" applyBorder="1" applyAlignment="1">
      <alignment horizontal="center" wrapText="1"/>
    </xf>
    <xf numFmtId="164" fontId="8" fillId="2" borderId="18" xfId="1" applyNumberFormat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left"/>
    </xf>
    <xf numFmtId="164" fontId="8" fillId="2" borderId="21" xfId="1" applyNumberFormat="1" applyFont="1" applyFill="1" applyBorder="1" applyAlignment="1">
      <alignment horizontal="center" wrapText="1"/>
    </xf>
    <xf numFmtId="164" fontId="8" fillId="2" borderId="16" xfId="1" applyNumberFormat="1" applyFont="1" applyFill="1" applyBorder="1" applyAlignment="1">
      <alignment horizontal="center" wrapText="1"/>
    </xf>
    <xf numFmtId="164" fontId="8" fillId="2" borderId="15" xfId="1" applyNumberFormat="1" applyFont="1" applyFill="1" applyBorder="1" applyAlignment="1">
      <alignment horizontal="center" wrapText="1"/>
    </xf>
    <xf numFmtId="164" fontId="8" fillId="2" borderId="14" xfId="1" applyNumberFormat="1" applyFont="1" applyFill="1" applyBorder="1" applyAlignment="1">
      <alignment horizontal="left" vertical="center" wrapText="1"/>
    </xf>
    <xf numFmtId="164" fontId="8" fillId="2" borderId="23" xfId="1" applyNumberFormat="1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center" vertical="center" textRotation="90" wrapText="1"/>
    </xf>
    <xf numFmtId="0" fontId="24" fillId="2" borderId="22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8" fillId="2" borderId="21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center" vertical="center" textRotation="90" wrapText="1"/>
    </xf>
    <xf numFmtId="0" fontId="24" fillId="2" borderId="23" xfId="0" applyFont="1" applyFill="1" applyBorder="1" applyAlignment="1">
      <alignment horizontal="center" vertical="center" textRotation="90" wrapText="1"/>
    </xf>
    <xf numFmtId="0" fontId="24" fillId="2" borderId="17" xfId="0" applyFont="1" applyFill="1" applyBorder="1" applyAlignment="1">
      <alignment horizontal="center" vertical="center" textRotation="90" wrapText="1"/>
    </xf>
    <xf numFmtId="0" fontId="24" fillId="2" borderId="18" xfId="0" applyFont="1" applyFill="1" applyBorder="1" applyAlignment="1">
      <alignment horizontal="center" vertical="center" textRotation="90" wrapText="1"/>
    </xf>
    <xf numFmtId="0" fontId="8" fillId="2" borderId="16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13" fillId="2" borderId="17" xfId="0" applyFont="1" applyFill="1" applyBorder="1" applyAlignment="1">
      <alignment horizontal="left" wrapText="1"/>
    </xf>
    <xf numFmtId="0" fontId="13" fillId="2" borderId="18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35" fillId="2" borderId="8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wrapText="1"/>
    </xf>
    <xf numFmtId="0" fontId="35" fillId="2" borderId="10" xfId="0" applyFont="1" applyFill="1" applyBorder="1" applyAlignment="1">
      <alignment horizontal="center" wrapText="1"/>
    </xf>
    <xf numFmtId="0" fontId="35" fillId="2" borderId="3" xfId="0" applyFont="1" applyFill="1" applyBorder="1" applyAlignment="1">
      <alignment horizontal="center" wrapText="1"/>
    </xf>
    <xf numFmtId="0" fontId="35" fillId="2" borderId="17" xfId="0" applyFont="1" applyFill="1" applyBorder="1" applyAlignment="1">
      <alignment horizontal="left"/>
    </xf>
    <xf numFmtId="0" fontId="35" fillId="2" borderId="18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6" borderId="47" xfId="0" applyFont="1" applyFill="1" applyBorder="1" applyAlignment="1">
      <alignment vertical="center"/>
    </xf>
    <xf numFmtId="0" fontId="24" fillId="2" borderId="14" xfId="0" applyFont="1" applyFill="1" applyBorder="1" applyAlignment="1">
      <alignment horizontal="left"/>
    </xf>
    <xf numFmtId="0" fontId="24" fillId="2" borderId="23" xfId="0" applyFont="1" applyFill="1" applyBorder="1" applyAlignment="1">
      <alignment horizontal="left"/>
    </xf>
    <xf numFmtId="0" fontId="24" fillId="2" borderId="8" xfId="0" applyFont="1" applyFill="1" applyBorder="1" applyAlignment="1">
      <alignment horizontal="center" wrapText="1"/>
    </xf>
    <xf numFmtId="0" fontId="24" fillId="2" borderId="10" xfId="0" applyFont="1" applyFill="1" applyBorder="1" applyAlignment="1">
      <alignment horizontal="center" wrapText="1"/>
    </xf>
    <xf numFmtId="0" fontId="24" fillId="2" borderId="3" xfId="0" applyFont="1" applyFill="1" applyBorder="1" applyAlignment="1">
      <alignment horizontal="center" wrapText="1"/>
    </xf>
    <xf numFmtId="0" fontId="24" fillId="2" borderId="17" xfId="0" applyFont="1" applyFill="1" applyBorder="1" applyAlignment="1">
      <alignment horizontal="left"/>
    </xf>
    <xf numFmtId="0" fontId="24" fillId="2" borderId="18" xfId="0" applyFont="1" applyFill="1" applyBorder="1" applyAlignment="1">
      <alignment horizontal="left"/>
    </xf>
    <xf numFmtId="164" fontId="10" fillId="7" borderId="17" xfId="1" applyNumberFormat="1" applyFont="1" applyFill="1" applyBorder="1" applyAlignment="1">
      <alignment horizontal="center" vertical="center"/>
    </xf>
    <xf numFmtId="164" fontId="10" fillId="7" borderId="18" xfId="1" applyNumberFormat="1" applyFont="1" applyFill="1" applyBorder="1" applyAlignment="1">
      <alignment horizontal="center" vertical="center"/>
    </xf>
    <xf numFmtId="164" fontId="10" fillId="7" borderId="8" xfId="1" applyNumberFormat="1" applyFont="1" applyFill="1" applyBorder="1" applyAlignment="1">
      <alignment horizontal="center" wrapText="1"/>
    </xf>
    <xf numFmtId="164" fontId="10" fillId="7" borderId="10" xfId="1" applyNumberFormat="1" applyFont="1" applyFill="1" applyBorder="1" applyAlignment="1">
      <alignment horizontal="center" wrapText="1"/>
    </xf>
    <xf numFmtId="164" fontId="10" fillId="7" borderId="3" xfId="1" applyNumberFormat="1" applyFont="1" applyFill="1" applyBorder="1" applyAlignment="1">
      <alignment horizontal="center" wrapText="1"/>
    </xf>
    <xf numFmtId="164" fontId="10" fillId="3" borderId="17" xfId="1" applyNumberFormat="1" applyFont="1" applyFill="1" applyBorder="1" applyAlignment="1">
      <alignment horizontal="left" vertical="center"/>
    </xf>
    <xf numFmtId="164" fontId="10" fillId="3" borderId="18" xfId="1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23" xfId="0" applyFont="1" applyFill="1" applyBorder="1" applyAlignment="1">
      <alignment horizontal="left" vertical="center"/>
    </xf>
    <xf numFmtId="0" fontId="24" fillId="2" borderId="17" xfId="0" applyFont="1" applyFill="1" applyBorder="1" applyAlignment="1">
      <alignment horizontal="left" vertical="center"/>
    </xf>
    <xf numFmtId="0" fontId="24" fillId="2" borderId="18" xfId="0" applyFont="1" applyFill="1" applyBorder="1" applyAlignment="1">
      <alignment horizontal="left" vertical="center"/>
    </xf>
  </cellXfs>
  <cellStyles count="7">
    <cellStyle name="Comma" xfId="1" builtinId="3"/>
    <cellStyle name="Comma 2" xfId="5"/>
    <cellStyle name="Hyperlink" xfId="6" builtinId="8"/>
    <cellStyle name="Normal" xfId="0" builtinId="0"/>
    <cellStyle name="Normal_Yield Calc" xfId="3"/>
    <cellStyle name="Percent" xfId="2" builtinId="5"/>
    <cellStyle name="style146454582874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6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5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utebutsi/Desktop/Me/2018%20B_SAS_TABLES-21.09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utebutsi/Downloads/USAS%202017%20Tables%20(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utebutsi/Desktop/SAS%20Docs/2018%20Season%20C/2018%20Annual%20Report/2018%20Season%20C%20tabl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Yied%20by%20Provin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utebutsi/Desktop/Season%20C/2018%20Season%20C%20tabl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utebutsi/Desktop/Me/2018%20B_SAS_TABLES-21.09.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age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Nyarugenge</v>
          </cell>
          <cell r="B4">
            <v>4739.4880000000003</v>
          </cell>
          <cell r="C4">
            <v>64.970060000000004</v>
          </cell>
          <cell r="D4">
            <v>892.46820000000002</v>
          </cell>
          <cell r="E4">
            <v>1853.0229999999999</v>
          </cell>
          <cell r="F4">
            <v>7549.95</v>
          </cell>
        </row>
        <row r="5">
          <cell r="A5" t="str">
            <v>Gasabo</v>
          </cell>
          <cell r="B5">
            <v>18886.419999999998</v>
          </cell>
          <cell r="C5">
            <v>291.85489999999999</v>
          </cell>
          <cell r="D5">
            <v>3064.0880000000002</v>
          </cell>
          <cell r="E5">
            <v>5778.1629999999996</v>
          </cell>
          <cell r="F5">
            <v>28020.53</v>
          </cell>
        </row>
        <row r="6">
          <cell r="A6" t="str">
            <v>Kicukiro</v>
          </cell>
          <cell r="B6">
            <v>4513.7349999999997</v>
          </cell>
          <cell r="C6">
            <v>0</v>
          </cell>
          <cell r="D6">
            <v>1262.627</v>
          </cell>
          <cell r="E6">
            <v>1630.202</v>
          </cell>
          <cell r="F6">
            <v>7406.5649999999996</v>
          </cell>
        </row>
        <row r="7">
          <cell r="A7" t="str">
            <v>Nyanza</v>
          </cell>
          <cell r="B7">
            <v>34291.25</v>
          </cell>
          <cell r="C7">
            <v>1613.829</v>
          </cell>
          <cell r="D7">
            <v>8243.7090000000007</v>
          </cell>
          <cell r="E7">
            <v>13490.79</v>
          </cell>
          <cell r="F7">
            <v>57639.58</v>
          </cell>
        </row>
        <row r="8">
          <cell r="A8" t="str">
            <v>Gisagara</v>
          </cell>
          <cell r="B8">
            <v>28358.44</v>
          </cell>
          <cell r="C8">
            <v>1319.567</v>
          </cell>
          <cell r="D8">
            <v>4392.3760000000002</v>
          </cell>
          <cell r="E8">
            <v>17970.84</v>
          </cell>
          <cell r="F8">
            <v>52041.23</v>
          </cell>
        </row>
        <row r="9">
          <cell r="A9" t="str">
            <v>Nyaruguru</v>
          </cell>
          <cell r="B9">
            <v>15928.54</v>
          </cell>
          <cell r="C9">
            <v>0</v>
          </cell>
          <cell r="D9">
            <v>5720.5379999999996</v>
          </cell>
          <cell r="E9">
            <v>25455.64</v>
          </cell>
          <cell r="F9">
            <v>47104.71</v>
          </cell>
        </row>
        <row r="10">
          <cell r="A10" t="str">
            <v>Huye</v>
          </cell>
          <cell r="B10">
            <v>19788.310000000001</v>
          </cell>
          <cell r="C10">
            <v>900.07749999999999</v>
          </cell>
          <cell r="D10">
            <v>5918.6270000000004</v>
          </cell>
          <cell r="E10">
            <v>16502.03</v>
          </cell>
          <cell r="F10">
            <v>43109.05</v>
          </cell>
        </row>
        <row r="11">
          <cell r="A11" t="str">
            <v>Nyamagabe</v>
          </cell>
          <cell r="B11">
            <v>21038.31</v>
          </cell>
          <cell r="C11">
            <v>0</v>
          </cell>
          <cell r="D11">
            <v>9497.9490000000005</v>
          </cell>
          <cell r="E11">
            <v>22889.32</v>
          </cell>
          <cell r="F11">
            <v>53425.58</v>
          </cell>
        </row>
        <row r="12">
          <cell r="A12" t="str">
            <v>Ruhango</v>
          </cell>
          <cell r="B12">
            <v>36403.25</v>
          </cell>
          <cell r="C12">
            <v>566.11810000000003</v>
          </cell>
          <cell r="D12">
            <v>5117.9949999999999</v>
          </cell>
          <cell r="E12">
            <v>13104.13</v>
          </cell>
          <cell r="F12">
            <v>55191.49</v>
          </cell>
        </row>
        <row r="13">
          <cell r="A13" t="str">
            <v>Muhanga</v>
          </cell>
          <cell r="B13">
            <v>33349.449999999997</v>
          </cell>
          <cell r="C13">
            <v>0</v>
          </cell>
          <cell r="D13">
            <v>6669.8019999999997</v>
          </cell>
          <cell r="E13">
            <v>11280.62</v>
          </cell>
          <cell r="F13">
            <v>51299.87</v>
          </cell>
        </row>
        <row r="14">
          <cell r="A14" t="str">
            <v>Kamonyi</v>
          </cell>
          <cell r="B14">
            <v>39685.26</v>
          </cell>
          <cell r="C14">
            <v>516.34040000000005</v>
          </cell>
          <cell r="D14">
            <v>5002.7709999999997</v>
          </cell>
          <cell r="E14">
            <v>11912.85</v>
          </cell>
          <cell r="F14">
            <v>57117.22</v>
          </cell>
        </row>
        <row r="15">
          <cell r="A15" t="str">
            <v>Karongi</v>
          </cell>
          <cell r="B15">
            <v>27615.88</v>
          </cell>
          <cell r="C15">
            <v>0</v>
          </cell>
          <cell r="D15">
            <v>5839.7479999999996</v>
          </cell>
          <cell r="E15">
            <v>23200.07</v>
          </cell>
          <cell r="F15">
            <v>56655.7</v>
          </cell>
        </row>
        <row r="16">
          <cell r="A16" t="str">
            <v>Rutsiro</v>
          </cell>
          <cell r="B16">
            <v>24376.7</v>
          </cell>
          <cell r="C16">
            <v>5736.9480000000003</v>
          </cell>
          <cell r="D16">
            <v>6982.8850000000002</v>
          </cell>
          <cell r="E16">
            <v>17777.310000000001</v>
          </cell>
          <cell r="F16">
            <v>54873.84</v>
          </cell>
        </row>
        <row r="17">
          <cell r="A17" t="str">
            <v>Rubavu</v>
          </cell>
          <cell r="B17">
            <v>15509.08</v>
          </cell>
          <cell r="C17">
            <v>1099.7270000000001</v>
          </cell>
          <cell r="D17">
            <v>2875.471</v>
          </cell>
          <cell r="E17">
            <v>8176.4830000000002</v>
          </cell>
          <cell r="F17">
            <v>27660.76</v>
          </cell>
        </row>
        <row r="18">
          <cell r="A18" t="str">
            <v>Nyabihu</v>
          </cell>
          <cell r="B18">
            <v>22802.73</v>
          </cell>
          <cell r="C18">
            <v>685.46960000000001</v>
          </cell>
          <cell r="D18">
            <v>5795.8739999999998</v>
          </cell>
          <cell r="E18">
            <v>8717.3169999999991</v>
          </cell>
          <cell r="F18">
            <v>38001.39</v>
          </cell>
        </row>
        <row r="19">
          <cell r="A19" t="str">
            <v>Ngororero</v>
          </cell>
          <cell r="B19">
            <v>26082.29</v>
          </cell>
          <cell r="C19">
            <v>2736.7840000000001</v>
          </cell>
          <cell r="D19">
            <v>6712.8630000000003</v>
          </cell>
          <cell r="E19">
            <v>20209.47</v>
          </cell>
          <cell r="F19">
            <v>55741.4</v>
          </cell>
        </row>
        <row r="20">
          <cell r="A20" t="str">
            <v>Rusizi</v>
          </cell>
          <cell r="B20">
            <v>26643.55</v>
          </cell>
          <cell r="C20">
            <v>0</v>
          </cell>
          <cell r="D20">
            <v>3439.1309999999999</v>
          </cell>
          <cell r="E20">
            <v>9063.3909999999996</v>
          </cell>
          <cell r="F20">
            <v>39146.07</v>
          </cell>
        </row>
        <row r="21">
          <cell r="A21" t="str">
            <v>Nyamasheke</v>
          </cell>
          <cell r="B21">
            <v>25839.29</v>
          </cell>
          <cell r="C21">
            <v>0</v>
          </cell>
          <cell r="D21">
            <v>3656.326</v>
          </cell>
          <cell r="E21">
            <v>15789.64</v>
          </cell>
          <cell r="F21">
            <v>45285.26</v>
          </cell>
        </row>
        <row r="22">
          <cell r="A22" t="str">
            <v>Rulindo</v>
          </cell>
          <cell r="B22">
            <v>26276.400000000001</v>
          </cell>
          <cell r="C22">
            <v>0</v>
          </cell>
          <cell r="D22">
            <v>2174.8420000000001</v>
          </cell>
          <cell r="E22">
            <v>15058.62</v>
          </cell>
          <cell r="F22">
            <v>43509.86</v>
          </cell>
        </row>
        <row r="23">
          <cell r="A23" t="str">
            <v>Gakenke</v>
          </cell>
          <cell r="B23">
            <v>38145.800000000003</v>
          </cell>
          <cell r="C23">
            <v>24.307390000000002</v>
          </cell>
          <cell r="D23">
            <v>3069.692</v>
          </cell>
          <cell r="E23">
            <v>16036.57</v>
          </cell>
          <cell r="F23">
            <v>57276.37</v>
          </cell>
        </row>
        <row r="24">
          <cell r="A24" t="str">
            <v>Musanze</v>
          </cell>
          <cell r="B24">
            <v>20192.05</v>
          </cell>
          <cell r="C24">
            <v>1622.3969999999999</v>
          </cell>
          <cell r="D24">
            <v>5920.3760000000002</v>
          </cell>
          <cell r="E24">
            <v>6957.2250000000004</v>
          </cell>
          <cell r="F24">
            <v>34692.050000000003</v>
          </cell>
        </row>
        <row r="25">
          <cell r="A25" t="str">
            <v>Burera</v>
          </cell>
          <cell r="B25">
            <v>30082.2</v>
          </cell>
          <cell r="C25">
            <v>68.38879</v>
          </cell>
          <cell r="D25">
            <v>2267.3150000000001</v>
          </cell>
          <cell r="E25">
            <v>13023.45</v>
          </cell>
          <cell r="F25">
            <v>45441.35</v>
          </cell>
        </row>
        <row r="26">
          <cell r="A26" t="str">
            <v>Gicumbi</v>
          </cell>
          <cell r="B26">
            <v>48560.54</v>
          </cell>
          <cell r="C26">
            <v>636.00199999999995</v>
          </cell>
          <cell r="D26">
            <v>6581.34</v>
          </cell>
          <cell r="E26">
            <v>7669.98</v>
          </cell>
          <cell r="F26">
            <v>63447.86</v>
          </cell>
        </row>
        <row r="27">
          <cell r="A27" t="str">
            <v>Rwamagana</v>
          </cell>
          <cell r="B27">
            <v>38871.199999999997</v>
          </cell>
          <cell r="C27">
            <v>2472.4540000000002</v>
          </cell>
          <cell r="D27">
            <v>2326.3389999999999</v>
          </cell>
          <cell r="E27">
            <v>12738.31</v>
          </cell>
          <cell r="F27">
            <v>56408.3</v>
          </cell>
        </row>
        <row r="28">
          <cell r="A28" t="str">
            <v>Nyagatare</v>
          </cell>
          <cell r="B28">
            <v>67487.98</v>
          </cell>
          <cell r="C28">
            <v>75419.02</v>
          </cell>
          <cell r="D28">
            <v>5347.6639999999998</v>
          </cell>
          <cell r="E28">
            <v>8620.7350000000006</v>
          </cell>
          <cell r="F28">
            <v>156875.4</v>
          </cell>
        </row>
        <row r="29">
          <cell r="A29" t="str">
            <v>Gatsibo</v>
          </cell>
          <cell r="B29">
            <v>57101.84</v>
          </cell>
          <cell r="C29">
            <v>18134.97</v>
          </cell>
          <cell r="D29">
            <v>2359.5830000000001</v>
          </cell>
          <cell r="E29">
            <v>8992.3089999999993</v>
          </cell>
          <cell r="F29">
            <v>86588.7</v>
          </cell>
        </row>
        <row r="30">
          <cell r="A30" t="str">
            <v>Kayonza</v>
          </cell>
          <cell r="B30">
            <v>50151.77</v>
          </cell>
          <cell r="C30">
            <v>29403.51</v>
          </cell>
          <cell r="D30">
            <v>6017.4489999999996</v>
          </cell>
          <cell r="E30">
            <v>26051.919999999998</v>
          </cell>
          <cell r="F30">
            <v>111624.6</v>
          </cell>
        </row>
        <row r="31">
          <cell r="A31" t="str">
            <v>Kirehe</v>
          </cell>
          <cell r="B31">
            <v>58578.96</v>
          </cell>
          <cell r="C31">
            <v>4475.1959999999999</v>
          </cell>
          <cell r="D31">
            <v>2725.3679999999999</v>
          </cell>
          <cell r="E31">
            <v>23182.29</v>
          </cell>
          <cell r="F31">
            <v>88961.82</v>
          </cell>
        </row>
        <row r="32">
          <cell r="A32" t="str">
            <v>Ngoma</v>
          </cell>
          <cell r="B32">
            <v>42348.69</v>
          </cell>
          <cell r="C32">
            <v>4777.37</v>
          </cell>
          <cell r="D32">
            <v>5071.0510000000004</v>
          </cell>
          <cell r="E32">
            <v>16024.95</v>
          </cell>
          <cell r="F32">
            <v>68222.06</v>
          </cell>
        </row>
        <row r="33">
          <cell r="A33" t="str">
            <v>Bugesera</v>
          </cell>
          <cell r="B33">
            <v>47162.09</v>
          </cell>
          <cell r="C33">
            <v>0</v>
          </cell>
          <cell r="D33">
            <v>22608.58</v>
          </cell>
          <cell r="E33">
            <v>27406.9</v>
          </cell>
          <cell r="F33">
            <v>97177.57</v>
          </cell>
        </row>
        <row r="34">
          <cell r="A34" t="str">
            <v>SSF Total</v>
          </cell>
          <cell r="B34">
            <v>950811.5</v>
          </cell>
          <cell r="C34">
            <v>152565.29999999999</v>
          </cell>
          <cell r="D34">
            <v>157554.79999999999</v>
          </cell>
          <cell r="E34">
            <v>426564.5</v>
          </cell>
          <cell r="F34">
            <v>1687496</v>
          </cell>
        </row>
        <row r="35">
          <cell r="A35" t="str">
            <v xml:space="preserve">LSF Total </v>
          </cell>
          <cell r="B35">
            <v>19474.22</v>
          </cell>
          <cell r="C35">
            <v>7087.3230000000003</v>
          </cell>
          <cell r="D35">
            <v>3716.9929999999999</v>
          </cell>
          <cell r="E35">
            <v>944.31079999999997</v>
          </cell>
          <cell r="F35">
            <v>31222.85</v>
          </cell>
        </row>
        <row r="36">
          <cell r="A36" t="str">
            <v>Total</v>
          </cell>
          <cell r="B36">
            <v>970285.72</v>
          </cell>
          <cell r="C36">
            <v>159652.62299999999</v>
          </cell>
          <cell r="D36">
            <v>161271.79299999998</v>
          </cell>
          <cell r="E36">
            <v>427508.81079999998</v>
          </cell>
          <cell r="F36">
            <v>1718718.85</v>
          </cell>
        </row>
        <row r="37">
          <cell r="A37" t="str">
            <v>2018 Seasonal Agricultural Survey - Season B</v>
          </cell>
          <cell r="B37">
            <v>0</v>
          </cell>
          <cell r="C37">
            <v>0</v>
          </cell>
          <cell r="D37">
            <v>0</v>
          </cell>
          <cell r="F3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8"/>
      <sheetName val="Table 59"/>
      <sheetName val="Table 60"/>
      <sheetName val="Table 61"/>
      <sheetName val="Table 56"/>
      <sheetName val="Table 62"/>
      <sheetName val="Table 57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Table 123"/>
      <sheetName val="Table 124"/>
      <sheetName val="Table 125"/>
      <sheetName val="Table 126"/>
      <sheetName val="Table 127"/>
      <sheetName val="Table 128"/>
      <sheetName val="Table 129"/>
      <sheetName val="Table 130"/>
      <sheetName val="Table 131"/>
      <sheetName val="Table 132"/>
      <sheetName val="Table 133"/>
      <sheetName val="Append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Cereals</v>
          </cell>
          <cell r="B4">
            <v>217409.269</v>
          </cell>
          <cell r="C4">
            <v>14654.137849999997</v>
          </cell>
          <cell r="D4">
            <v>20665.492200000001</v>
          </cell>
          <cell r="E4">
            <v>252728.91800000001</v>
          </cell>
          <cell r="F4">
            <v>15133.304602699998</v>
          </cell>
          <cell r="G4">
            <v>267862.2226027</v>
          </cell>
          <cell r="H4">
            <v>21.190702400366281</v>
          </cell>
        </row>
        <row r="5">
          <cell r="A5" t="str">
            <v>Maize</v>
          </cell>
          <cell r="B5">
            <v>184912.5</v>
          </cell>
          <cell r="C5">
            <v>9861.3340000000007</v>
          </cell>
          <cell r="D5">
            <v>13190.15</v>
          </cell>
          <cell r="E5">
            <v>207964</v>
          </cell>
          <cell r="F5">
            <v>2644.9459999999999</v>
          </cell>
          <cell r="G5">
            <v>210608.946</v>
          </cell>
          <cell r="H5">
            <v>16.6613696182174</v>
          </cell>
        </row>
        <row r="6">
          <cell r="A6" t="str">
            <v>Sorghum</v>
          </cell>
          <cell r="B6">
            <v>21052.92</v>
          </cell>
          <cell r="C6">
            <v>1561.354</v>
          </cell>
          <cell r="D6">
            <v>7019.0529999999999</v>
          </cell>
          <cell r="E6">
            <v>29633.33</v>
          </cell>
          <cell r="F6">
            <v>69.092830000000006</v>
          </cell>
          <cell r="G6">
            <v>29702.422830000003</v>
          </cell>
          <cell r="H6">
            <v>2.3497721949912278</v>
          </cell>
        </row>
        <row r="7">
          <cell r="A7" t="str">
            <v>Paddy rice</v>
          </cell>
          <cell r="B7">
            <v>1374.9870000000001</v>
          </cell>
          <cell r="C7">
            <v>3158.2179999999998</v>
          </cell>
          <cell r="E7">
            <v>4533.2049999999999</v>
          </cell>
          <cell r="F7">
            <v>12388.96</v>
          </cell>
          <cell r="G7">
            <v>16922.165000000001</v>
          </cell>
          <cell r="H7">
            <v>1.3387201786075216</v>
          </cell>
        </row>
        <row r="8">
          <cell r="A8" t="str">
            <v>Wheat</v>
          </cell>
          <cell r="B8">
            <v>3226.1590000000001</v>
          </cell>
          <cell r="C8">
            <v>14.55195</v>
          </cell>
          <cell r="D8">
            <v>42.238199999999999</v>
          </cell>
          <cell r="E8">
            <v>3282.9490000000001</v>
          </cell>
          <cell r="F8">
            <v>30.205590000000001</v>
          </cell>
          <cell r="G8">
            <v>3313.1545900000001</v>
          </cell>
          <cell r="H8">
            <v>0.26210516824999219</v>
          </cell>
        </row>
        <row r="9">
          <cell r="A9" t="str">
            <v>Other Cereals</v>
          </cell>
          <cell r="B9">
            <v>6842.7030000000004</v>
          </cell>
          <cell r="C9">
            <v>58.679900000000004</v>
          </cell>
          <cell r="D9">
            <v>414.05099999999999</v>
          </cell>
          <cell r="E9">
            <v>7315.4340000000002</v>
          </cell>
          <cell r="F9">
            <v>0.1001827</v>
          </cell>
          <cell r="G9">
            <v>7315.5341827000002</v>
          </cell>
          <cell r="H9">
            <v>0.57873524030013734</v>
          </cell>
        </row>
        <row r="10">
          <cell r="A10" t="str">
            <v>Tubers and Roots</v>
          </cell>
          <cell r="B10">
            <v>362283.50019999995</v>
          </cell>
          <cell r="C10">
            <v>11092.938596</v>
          </cell>
          <cell r="D10">
            <v>7707.3450500000008</v>
          </cell>
          <cell r="E10">
            <v>381083.72230000002</v>
          </cell>
          <cell r="F10">
            <v>158.82761739999998</v>
          </cell>
          <cell r="G10">
            <v>381242.5499174</v>
          </cell>
          <cell r="H10">
            <v>30.160271721627147</v>
          </cell>
        </row>
        <row r="11">
          <cell r="A11" t="str">
            <v>Cassava</v>
          </cell>
          <cell r="B11">
            <v>210440.3</v>
          </cell>
          <cell r="C11">
            <v>2595.8449999999998</v>
          </cell>
          <cell r="D11">
            <v>6749.5110000000004</v>
          </cell>
          <cell r="E11">
            <v>219785.60000000001</v>
          </cell>
          <cell r="F11">
            <v>59.14546</v>
          </cell>
          <cell r="G11">
            <v>219844.74546000001</v>
          </cell>
          <cell r="H11">
            <v>17.392017918991826</v>
          </cell>
        </row>
        <row r="12">
          <cell r="A12" t="str">
            <v>Sweet potatoes</v>
          </cell>
          <cell r="B12">
            <v>81806.399999999994</v>
          </cell>
          <cell r="C12">
            <v>5542.9589999999998</v>
          </cell>
          <cell r="D12">
            <v>366.13639999999998</v>
          </cell>
          <cell r="E12">
            <v>87715.5</v>
          </cell>
          <cell r="F12">
            <v>9.9762269999999997</v>
          </cell>
          <cell r="G12">
            <v>87725.476227000006</v>
          </cell>
          <cell r="H12">
            <v>6.9400023698527544</v>
          </cell>
        </row>
        <row r="13">
          <cell r="A13" t="str">
            <v>Irish potatoes</v>
          </cell>
          <cell r="B13">
            <v>37006.31</v>
          </cell>
          <cell r="C13">
            <v>766.27570000000003</v>
          </cell>
          <cell r="D13">
            <v>488.74990000000003</v>
          </cell>
          <cell r="E13">
            <v>38261.33</v>
          </cell>
          <cell r="F13">
            <v>89.700599999999994</v>
          </cell>
          <cell r="G13">
            <v>38351.030599999998</v>
          </cell>
          <cell r="H13">
            <v>3.0339674937937624</v>
          </cell>
        </row>
        <row r="14">
          <cell r="A14" t="str">
            <v>Yams &amp; Taro</v>
          </cell>
          <cell r="B14">
            <v>33030.4902</v>
          </cell>
          <cell r="C14">
            <v>2187.8588960000002</v>
          </cell>
          <cell r="D14">
            <v>102.94774999999998</v>
          </cell>
          <cell r="E14">
            <v>35321.292300000001</v>
          </cell>
          <cell r="F14">
            <v>5.3303999999999999E-3</v>
          </cell>
          <cell r="G14">
            <v>35321.297630400004</v>
          </cell>
          <cell r="H14">
            <v>2.7942839389888068</v>
          </cell>
        </row>
        <row r="15">
          <cell r="A15" t="str">
            <v>Bananas</v>
          </cell>
          <cell r="B15">
            <v>230160.59</v>
          </cell>
          <cell r="C15">
            <v>1643.9954</v>
          </cell>
          <cell r="D15">
            <v>5917.3128000000006</v>
          </cell>
          <cell r="E15">
            <v>237721.86</v>
          </cell>
          <cell r="F15">
            <v>126.64708</v>
          </cell>
          <cell r="G15">
            <v>237848.50707999998</v>
          </cell>
          <cell r="H15">
            <v>18.816303698709351</v>
          </cell>
        </row>
        <row r="16">
          <cell r="A16" t="str">
            <v>Cooking Banana</v>
          </cell>
          <cell r="B16">
            <v>91200</v>
          </cell>
          <cell r="C16">
            <v>429.5598</v>
          </cell>
          <cell r="D16">
            <v>4853.2290000000003</v>
          </cell>
          <cell r="E16">
            <v>96482.79</v>
          </cell>
          <cell r="F16">
            <v>88.505409999999998</v>
          </cell>
          <cell r="G16">
            <v>96571.295409999992</v>
          </cell>
          <cell r="H16">
            <v>7.6397991533373482</v>
          </cell>
        </row>
        <row r="17">
          <cell r="A17" t="str">
            <v>Dessert banana</v>
          </cell>
          <cell r="B17">
            <v>34716.589999999997</v>
          </cell>
          <cell r="C17">
            <v>395.0856</v>
          </cell>
          <cell r="D17">
            <v>301.09730000000002</v>
          </cell>
          <cell r="E17">
            <v>35412.769999999997</v>
          </cell>
          <cell r="F17">
            <v>17.31962</v>
          </cell>
          <cell r="G17">
            <v>35430.089619999999</v>
          </cell>
          <cell r="H17">
            <v>2.8028905228241712</v>
          </cell>
        </row>
        <row r="18">
          <cell r="A18" t="str">
            <v>Banana for beer</v>
          </cell>
          <cell r="B18">
            <v>104244</v>
          </cell>
          <cell r="C18">
            <v>819.35</v>
          </cell>
          <cell r="D18">
            <v>762.98649999999998</v>
          </cell>
          <cell r="E18">
            <v>105826.3</v>
          </cell>
          <cell r="F18">
            <v>20.822050000000001</v>
          </cell>
          <cell r="G18">
            <v>105847.12205000001</v>
          </cell>
          <cell r="H18">
            <v>8.3736140225478319</v>
          </cell>
        </row>
        <row r="19">
          <cell r="A19" t="str">
            <v>Legumes and Pulses</v>
          </cell>
          <cell r="B19">
            <v>309753.68100000004</v>
          </cell>
          <cell r="C19">
            <v>4555.7573700000003</v>
          </cell>
          <cell r="D19">
            <v>9957.7038900000007</v>
          </cell>
          <cell r="E19">
            <v>324267.14380000008</v>
          </cell>
          <cell r="F19">
            <v>472.59623859999999</v>
          </cell>
          <cell r="G19">
            <v>324739.74003860005</v>
          </cell>
          <cell r="H19">
            <v>25.690308703728792</v>
          </cell>
        </row>
        <row r="20">
          <cell r="A20" t="str">
            <v>Beans</v>
          </cell>
          <cell r="B20">
            <v>256277.63800000001</v>
          </cell>
          <cell r="C20">
            <v>3409.53</v>
          </cell>
          <cell r="D20">
            <v>8111.6534899999997</v>
          </cell>
          <cell r="E20">
            <v>267798.82180000003</v>
          </cell>
          <cell r="F20">
            <v>296.18070999999998</v>
          </cell>
          <cell r="G20">
            <v>268095.00251000002</v>
          </cell>
          <cell r="H20">
            <v>21.20911772482842</v>
          </cell>
        </row>
        <row r="21">
          <cell r="A21" t="str">
            <v>Bush bean</v>
          </cell>
          <cell r="B21">
            <v>176273.95800000001</v>
          </cell>
          <cell r="C21">
            <v>2904.1170000000002</v>
          </cell>
          <cell r="D21">
            <v>7797.1857899999995</v>
          </cell>
          <cell r="E21">
            <v>186975.26180000001</v>
          </cell>
          <cell r="F21">
            <v>281.33539999999999</v>
          </cell>
          <cell r="G21">
            <v>187256.59720000002</v>
          </cell>
          <cell r="H21">
            <v>14.813954671226803</v>
          </cell>
        </row>
        <row r="22">
          <cell r="A22" t="str">
            <v>Climbing bean</v>
          </cell>
          <cell r="B22">
            <v>80003.679999999993</v>
          </cell>
          <cell r="C22">
            <v>505.41300000000001</v>
          </cell>
          <cell r="D22">
            <v>314.46769999999998</v>
          </cell>
          <cell r="E22">
            <v>80823.56</v>
          </cell>
          <cell r="F22">
            <v>14.84531</v>
          </cell>
          <cell r="G22">
            <v>80838.405310000002</v>
          </cell>
          <cell r="H22">
            <v>6.3951630536016175</v>
          </cell>
        </row>
        <row r="23">
          <cell r="A23" t="str">
            <v>Peas</v>
          </cell>
          <cell r="B23">
            <v>9221.0229999999992</v>
          </cell>
          <cell r="C23">
            <v>46.001669999999997</v>
          </cell>
          <cell r="D23">
            <v>104.83669999999999</v>
          </cell>
          <cell r="E23">
            <v>9371.8619999999992</v>
          </cell>
          <cell r="F23">
            <v>0.92303860000000004</v>
          </cell>
          <cell r="G23">
            <v>9372.7850385999991</v>
          </cell>
          <cell r="H23">
            <v>0.74148529227344706</v>
          </cell>
        </row>
        <row r="24">
          <cell r="A24" t="str">
            <v>Ground nuts</v>
          </cell>
          <cell r="B24">
            <v>23161.5</v>
          </cell>
          <cell r="C24">
            <v>260.3125</v>
          </cell>
          <cell r="D24">
            <v>1568.066</v>
          </cell>
          <cell r="E24">
            <v>24989.88</v>
          </cell>
          <cell r="F24">
            <v>14.458690000000001</v>
          </cell>
          <cell r="G24">
            <v>25004.33869</v>
          </cell>
          <cell r="H24">
            <v>1.9781046194171821</v>
          </cell>
        </row>
        <row r="25">
          <cell r="A25" t="str">
            <v>Soya beans</v>
          </cell>
          <cell r="B25">
            <v>21093.52</v>
          </cell>
          <cell r="C25">
            <v>839.91319999999996</v>
          </cell>
          <cell r="D25">
            <v>173.14769999999999</v>
          </cell>
          <cell r="E25">
            <v>22106.58</v>
          </cell>
          <cell r="F25">
            <v>161.03380000000001</v>
          </cell>
          <cell r="G25">
            <v>22267.613800000003</v>
          </cell>
          <cell r="H25">
            <v>1.7616010672097404</v>
          </cell>
        </row>
        <row r="26">
          <cell r="A26" t="str">
            <v>Vegetables and Fruits</v>
          </cell>
          <cell r="B26">
            <v>23660.092000000001</v>
          </cell>
          <cell r="C26">
            <v>2410.8307</v>
          </cell>
          <cell r="D26">
            <v>109.46640000000001</v>
          </cell>
          <cell r="E26">
            <v>26180.39</v>
          </cell>
          <cell r="F26">
            <v>340.00283000000002</v>
          </cell>
          <cell r="G26">
            <v>26520.392830000001</v>
          </cell>
          <cell r="H26">
            <v>2.0980403527633276</v>
          </cell>
        </row>
        <row r="27">
          <cell r="A27" t="str">
            <v>Vegetables</v>
          </cell>
          <cell r="B27">
            <v>17962.41</v>
          </cell>
          <cell r="C27">
            <v>1839.498</v>
          </cell>
          <cell r="D27">
            <v>92.360560000000007</v>
          </cell>
          <cell r="E27">
            <v>19894.27</v>
          </cell>
          <cell r="F27">
            <v>74.677729999999997</v>
          </cell>
          <cell r="G27">
            <v>19968.94773</v>
          </cell>
          <cell r="H27">
            <v>1.5797525477212793</v>
          </cell>
        </row>
        <row r="28">
          <cell r="A28" t="str">
            <v>Fruits</v>
          </cell>
          <cell r="B28">
            <v>5697.6819999999998</v>
          </cell>
          <cell r="C28">
            <v>571.33270000000005</v>
          </cell>
          <cell r="D28">
            <v>17.105840000000001</v>
          </cell>
          <cell r="E28">
            <v>6286.12</v>
          </cell>
          <cell r="F28">
            <v>265.32510000000002</v>
          </cell>
          <cell r="G28">
            <v>6551.4450999999999</v>
          </cell>
          <cell r="H28">
            <v>0.51828780504204819</v>
          </cell>
        </row>
        <row r="29">
          <cell r="A29" t="str">
            <v>Other crops</v>
          </cell>
          <cell r="B29">
            <v>24082.01</v>
          </cell>
          <cell r="C29">
            <v>978.16330000000005</v>
          </cell>
          <cell r="D29">
            <v>108.5127</v>
          </cell>
          <cell r="E29">
            <v>25168.69</v>
          </cell>
          <cell r="F29">
            <v>673.3193</v>
          </cell>
          <cell r="G29">
            <v>25842.009299999998</v>
          </cell>
          <cell r="H29">
            <v>2.0443731228051036</v>
          </cell>
        </row>
        <row r="30">
          <cell r="A30" t="str">
            <v xml:space="preserve">Developed land </v>
          </cell>
          <cell r="B30">
            <v>1167349.1421999999</v>
          </cell>
          <cell r="C30">
            <v>35335.823215999997</v>
          </cell>
          <cell r="D30">
            <v>44465.833039999998</v>
          </cell>
          <cell r="E30">
            <v>1247150.7241</v>
          </cell>
          <cell r="F30">
            <v>16904.697668699999</v>
          </cell>
          <cell r="G30">
            <v>1264055.4217687</v>
          </cell>
          <cell r="H30">
            <v>100</v>
          </cell>
        </row>
        <row r="31">
          <cell r="A31" t="str">
            <v xml:space="preserve">Agricultural Physical land </v>
          </cell>
          <cell r="B31">
            <v>836801.9</v>
          </cell>
          <cell r="C31">
            <v>29725.19</v>
          </cell>
          <cell r="D31">
            <v>23256.77</v>
          </cell>
          <cell r="E31">
            <v>889783.9</v>
          </cell>
          <cell r="F31">
            <v>16748.97</v>
          </cell>
          <cell r="G31">
            <v>906532.87</v>
          </cell>
        </row>
        <row r="32">
          <cell r="A32" t="str">
            <v xml:space="preserve">Fallow land </v>
          </cell>
          <cell r="B32">
            <v>189506.5</v>
          </cell>
          <cell r="C32">
            <v>20405.939999999999</v>
          </cell>
          <cell r="D32">
            <v>5940.8050000000003</v>
          </cell>
          <cell r="E32">
            <v>215853.3</v>
          </cell>
          <cell r="F32">
            <v>2440.2049999999999</v>
          </cell>
          <cell r="G32">
            <v>218293.50499999998</v>
          </cell>
        </row>
        <row r="33">
          <cell r="A33" t="str">
            <v>2017 Seasonal Agricultural Survey - Season 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3"/>
      <sheetName val="Table4"/>
      <sheetName val="Table5"/>
      <sheetName val="Table6"/>
      <sheetName val="Table7"/>
      <sheetName val="Table8"/>
      <sheetName val="Table9"/>
      <sheetName val="Table14"/>
      <sheetName val="Table15"/>
      <sheetName val="Table 14"/>
      <sheetName val="Table 15"/>
      <sheetName val="Table 18"/>
      <sheetName val="Table 19"/>
      <sheetName val="Table 21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3"/>
      <sheetName val="Table 34"/>
      <sheetName val="Table 35"/>
      <sheetName val="Table 36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Kigali</v>
          </cell>
          <cell r="B3">
            <v>4111.3369999999995</v>
          </cell>
          <cell r="C3">
            <v>1159.5220000000002</v>
          </cell>
          <cell r="D3">
            <v>3303.1019999999999</v>
          </cell>
        </row>
        <row r="4">
          <cell r="A4" t="str">
            <v>Nyarugenge</v>
          </cell>
          <cell r="B4">
            <v>14651.02</v>
          </cell>
          <cell r="C4">
            <v>1742.2830000000001</v>
          </cell>
          <cell r="D4">
            <v>9487.523000000001</v>
          </cell>
        </row>
        <row r="5">
          <cell r="A5" t="str">
            <v>Gasabo</v>
          </cell>
          <cell r="B5">
            <v>674.4849999999999</v>
          </cell>
          <cell r="C5">
            <v>711.24400000000003</v>
          </cell>
          <cell r="D5">
            <v>682.58399999999995</v>
          </cell>
        </row>
        <row r="6">
          <cell r="A6" t="str">
            <v>Kicukiro</v>
          </cell>
          <cell r="B6">
            <v>0</v>
          </cell>
          <cell r="C6">
            <v>0</v>
          </cell>
          <cell r="D6">
            <v>0</v>
          </cell>
        </row>
        <row r="7">
          <cell r="A7" t="str">
            <v>South</v>
          </cell>
          <cell r="B7">
            <v>500.16100000000006</v>
          </cell>
          <cell r="C7">
            <v>398.06099999999998</v>
          </cell>
          <cell r="D7">
            <v>473.93900000000002</v>
          </cell>
        </row>
        <row r="8">
          <cell r="A8" t="str">
            <v>Nyanza</v>
          </cell>
          <cell r="B8">
            <v>1196.607</v>
          </cell>
          <cell r="C8">
            <v>362.411</v>
          </cell>
          <cell r="D8">
            <v>1007.5229999999999</v>
          </cell>
        </row>
        <row r="9">
          <cell r="A9" t="str">
            <v>Gisagara</v>
          </cell>
          <cell r="B9">
            <v>395.50099999999998</v>
          </cell>
          <cell r="C9">
            <v>547.96600000000001</v>
          </cell>
          <cell r="D9">
            <v>428.87700000000007</v>
          </cell>
        </row>
        <row r="10">
          <cell r="A10" t="str">
            <v>Nyaruguru</v>
          </cell>
          <cell r="B10">
            <v>357.601</v>
          </cell>
          <cell r="C10">
            <v>304.49199999999996</v>
          </cell>
          <cell r="D10">
            <v>346.61299999999994</v>
          </cell>
        </row>
        <row r="11">
          <cell r="A11" t="str">
            <v>Huye</v>
          </cell>
          <cell r="B11">
            <v>330.95699999999999</v>
          </cell>
          <cell r="C11">
            <v>343.911</v>
          </cell>
          <cell r="D11">
            <v>333.30400000000003</v>
          </cell>
        </row>
        <row r="12">
          <cell r="A12" t="str">
            <v>Nyamagabe</v>
          </cell>
          <cell r="B12">
            <v>313.99900000000002</v>
          </cell>
          <cell r="C12">
            <v>290.48199999999997</v>
          </cell>
          <cell r="D12">
            <v>305.18</v>
          </cell>
        </row>
        <row r="13">
          <cell r="A13" t="str">
            <v>Ruhango</v>
          </cell>
          <cell r="B13">
            <v>505.39699999999993</v>
          </cell>
          <cell r="C13">
            <v>597.625</v>
          </cell>
          <cell r="D13">
            <v>528.678</v>
          </cell>
        </row>
        <row r="14">
          <cell r="A14" t="str">
            <v>Muhanga</v>
          </cell>
          <cell r="B14">
            <v>315.36399999999998</v>
          </cell>
          <cell r="C14">
            <v>341.89099999999996</v>
          </cell>
          <cell r="D14">
            <v>326.66699999999997</v>
          </cell>
        </row>
        <row r="15">
          <cell r="A15" t="str">
            <v>Kamonyi</v>
          </cell>
          <cell r="B15">
            <v>329.17700000000002</v>
          </cell>
          <cell r="C15">
            <v>362.76999999999992</v>
          </cell>
          <cell r="D15">
            <v>337.36</v>
          </cell>
        </row>
        <row r="16">
          <cell r="A16" t="str">
            <v>West</v>
          </cell>
          <cell r="B16">
            <v>818.7940000000001</v>
          </cell>
          <cell r="C16">
            <v>627.26400000000001</v>
          </cell>
          <cell r="D16">
            <v>777.29599999999994</v>
          </cell>
        </row>
        <row r="17">
          <cell r="A17" t="str">
            <v>Karongi</v>
          </cell>
          <cell r="B17">
            <v>431.73900000000003</v>
          </cell>
          <cell r="C17">
            <v>439.04699999999997</v>
          </cell>
          <cell r="D17">
            <v>433.34600000000006</v>
          </cell>
        </row>
        <row r="18">
          <cell r="A18" t="str">
            <v>Rutsiro</v>
          </cell>
          <cell r="B18">
            <v>598.76300000000003</v>
          </cell>
          <cell r="C18">
            <v>714.30400000000009</v>
          </cell>
          <cell r="D18">
            <v>652.18499999999995</v>
          </cell>
        </row>
        <row r="19">
          <cell r="A19" t="str">
            <v>Rubavu</v>
          </cell>
          <cell r="B19">
            <v>959.88000000000011</v>
          </cell>
          <cell r="C19">
            <v>733.25099999999998</v>
          </cell>
          <cell r="D19">
            <v>941.81600000000003</v>
          </cell>
        </row>
        <row r="20">
          <cell r="A20" t="str">
            <v>Nyabihu</v>
          </cell>
          <cell r="B20">
            <v>847.46699999999998</v>
          </cell>
          <cell r="C20">
            <v>797.35799999999995</v>
          </cell>
          <cell r="D20">
            <v>839.01699999999994</v>
          </cell>
        </row>
        <row r="21">
          <cell r="A21" t="str">
            <v>Ngororero</v>
          </cell>
          <cell r="B21">
            <v>854.40900000000011</v>
          </cell>
          <cell r="C21">
            <v>354.29399999999998</v>
          </cell>
          <cell r="D21">
            <v>675.12299999999993</v>
          </cell>
        </row>
        <row r="22">
          <cell r="A22" t="str">
            <v>Rusizi</v>
          </cell>
          <cell r="B22">
            <v>1147.02</v>
          </cell>
          <cell r="C22">
            <v>555.96199999999999</v>
          </cell>
          <cell r="D22">
            <v>1014.9750000000001</v>
          </cell>
        </row>
        <row r="23">
          <cell r="A23" t="str">
            <v>Nyamasheke</v>
          </cell>
          <cell r="B23">
            <v>635.05799999999999</v>
          </cell>
          <cell r="C23">
            <v>1574.3420000000001</v>
          </cell>
          <cell r="D23">
            <v>704.63499999999999</v>
          </cell>
        </row>
        <row r="24">
          <cell r="A24" t="str">
            <v>North</v>
          </cell>
          <cell r="B24">
            <v>827.42200000000003</v>
          </cell>
          <cell r="C24">
            <v>934.98700000000008</v>
          </cell>
          <cell r="D24">
            <v>848.66600000000005</v>
          </cell>
        </row>
        <row r="25">
          <cell r="A25" t="str">
            <v>Rulindo</v>
          </cell>
          <cell r="B25">
            <v>710.25199999999995</v>
          </cell>
          <cell r="C25">
            <v>409.15699999999998</v>
          </cell>
          <cell r="D25">
            <v>652.59500000000003</v>
          </cell>
        </row>
        <row r="26">
          <cell r="A26" t="str">
            <v>Gakenke</v>
          </cell>
          <cell r="B26">
            <v>281.86400000000003</v>
          </cell>
          <cell r="C26">
            <v>883.39200000000005</v>
          </cell>
          <cell r="D26">
            <v>471.38600000000002</v>
          </cell>
        </row>
        <row r="27">
          <cell r="A27" t="str">
            <v>Musanze</v>
          </cell>
          <cell r="B27">
            <v>1242.626</v>
          </cell>
          <cell r="C27">
            <v>1012.4139999999999</v>
          </cell>
          <cell r="D27">
            <v>1197.008</v>
          </cell>
        </row>
        <row r="28">
          <cell r="A28" t="str">
            <v>Burera</v>
          </cell>
          <cell r="B28">
            <v>658.24</v>
          </cell>
          <cell r="C28">
            <v>909.97500000000002</v>
          </cell>
          <cell r="D28">
            <v>699.63300000000004</v>
          </cell>
        </row>
        <row r="29">
          <cell r="A29" t="str">
            <v>Gicumbi</v>
          </cell>
          <cell r="B29">
            <v>851.8370000000001</v>
          </cell>
          <cell r="C29">
            <v>1146.9559999999999</v>
          </cell>
          <cell r="D29">
            <v>915.07600000000002</v>
          </cell>
        </row>
        <row r="30">
          <cell r="A30" t="str">
            <v>East</v>
          </cell>
          <cell r="B30">
            <v>909.35199999999998</v>
          </cell>
          <cell r="C30">
            <v>920.18900000000008</v>
          </cell>
          <cell r="D30">
            <v>911.36300000000006</v>
          </cell>
        </row>
        <row r="31">
          <cell r="A31" t="str">
            <v>Rwamagana</v>
          </cell>
          <cell r="B31">
            <v>925.34599999999989</v>
          </cell>
          <cell r="C31">
            <v>420.91800000000001</v>
          </cell>
          <cell r="D31">
            <v>847.74199999999985</v>
          </cell>
        </row>
        <row r="32">
          <cell r="A32" t="str">
            <v>Nyagatare</v>
          </cell>
          <cell r="B32">
            <v>1421.164</v>
          </cell>
          <cell r="C32">
            <v>0</v>
          </cell>
          <cell r="D32">
            <v>1421.164</v>
          </cell>
        </row>
        <row r="33">
          <cell r="A33" t="str">
            <v>Gatsibo</v>
          </cell>
          <cell r="B33">
            <v>684.04200000000003</v>
          </cell>
          <cell r="C33">
            <v>634.84500000000003</v>
          </cell>
          <cell r="D33">
            <v>674.28399999999999</v>
          </cell>
        </row>
        <row r="34">
          <cell r="A34" t="str">
            <v>Kayonza</v>
          </cell>
          <cell r="B34">
            <v>1461.105</v>
          </cell>
          <cell r="C34">
            <v>324.60900000000004</v>
          </cell>
          <cell r="D34">
            <v>1379.9259999999999</v>
          </cell>
        </row>
        <row r="35">
          <cell r="A35" t="str">
            <v>Kirehe</v>
          </cell>
          <cell r="B35">
            <v>1066.2370000000001</v>
          </cell>
          <cell r="C35">
            <v>693.52200000000005</v>
          </cell>
          <cell r="D35">
            <v>1050.7070000000001</v>
          </cell>
        </row>
        <row r="36">
          <cell r="A36" t="str">
            <v>Ngoma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Bugesera</v>
          </cell>
          <cell r="B37">
            <v>566.452</v>
          </cell>
          <cell r="C37">
            <v>1256.7999999999997</v>
          </cell>
          <cell r="D37">
            <v>848.86699999999996</v>
          </cell>
        </row>
        <row r="38">
          <cell r="A38" t="str">
            <v>Total</v>
          </cell>
          <cell r="B38">
            <v>818.89799999999991</v>
          </cell>
          <cell r="C38">
            <v>655.21600000000001</v>
          </cell>
          <cell r="D38">
            <v>782.42199999999991</v>
          </cell>
        </row>
      </sheetData>
      <sheetData sheetId="4" refreshError="1"/>
      <sheetData sheetId="5" refreshError="1"/>
      <sheetData sheetId="6" refreshError="1"/>
      <sheetData sheetId="7" refreshError="1">
        <row r="4">
          <cell r="B4" t="str">
            <v>Nyarugenge</v>
          </cell>
          <cell r="C4">
            <v>39.473684210526315</v>
          </cell>
          <cell r="D4">
            <v>36.84210526315789</v>
          </cell>
          <cell r="E4">
            <v>23.684210526315788</v>
          </cell>
          <cell r="F4">
            <v>0</v>
          </cell>
          <cell r="G4">
            <v>0</v>
          </cell>
          <cell r="H4">
            <v>100</v>
          </cell>
          <cell r="I4">
            <v>1.8421050000000001</v>
          </cell>
        </row>
        <row r="5">
          <cell r="B5" t="str">
            <v>Gasabo</v>
          </cell>
          <cell r="C5">
            <v>60.526315789473685</v>
          </cell>
          <cell r="D5">
            <v>23.684210526315788</v>
          </cell>
          <cell r="E5">
            <v>15.789473684210526</v>
          </cell>
          <cell r="F5">
            <v>0</v>
          </cell>
          <cell r="G5">
            <v>0</v>
          </cell>
          <cell r="H5">
            <v>100</v>
          </cell>
          <cell r="I5">
            <v>1.552632</v>
          </cell>
        </row>
        <row r="6">
          <cell r="B6" t="str">
            <v>Kicukiro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B7" t="str">
            <v>Nyanza</v>
          </cell>
          <cell r="C7">
            <v>60.103626943005182</v>
          </cell>
          <cell r="D7">
            <v>30.051813471502591</v>
          </cell>
          <cell r="E7">
            <v>3.1088082901554404</v>
          </cell>
          <cell r="F7">
            <v>4.1450777202072544</v>
          </cell>
          <cell r="G7">
            <v>2.5906735751295336</v>
          </cell>
          <cell r="H7">
            <v>100</v>
          </cell>
          <cell r="I7">
            <v>1.5906739999999999</v>
          </cell>
        </row>
        <row r="8">
          <cell r="B8" t="str">
            <v>Gisagara</v>
          </cell>
          <cell r="C8">
            <v>61.089494163424128</v>
          </cell>
          <cell r="D8">
            <v>25.680933852140075</v>
          </cell>
          <cell r="E8">
            <v>11.673151750972762</v>
          </cell>
          <cell r="F8">
            <v>1.556420233463035</v>
          </cell>
          <cell r="G8">
            <v>0</v>
          </cell>
          <cell r="H8">
            <v>100</v>
          </cell>
          <cell r="I8">
            <v>1.5369649999999999</v>
          </cell>
        </row>
        <row r="9">
          <cell r="B9" t="str">
            <v>Nyaruguru</v>
          </cell>
          <cell r="C9">
            <v>63.448275862068968</v>
          </cell>
          <cell r="D9">
            <v>27.586206896551722</v>
          </cell>
          <cell r="E9">
            <v>6.2068965517241379</v>
          </cell>
          <cell r="F9">
            <v>2.7586206896551726</v>
          </cell>
          <cell r="G9">
            <v>0</v>
          </cell>
          <cell r="H9">
            <v>100</v>
          </cell>
          <cell r="I9">
            <v>1.4827589999999999</v>
          </cell>
        </row>
        <row r="10">
          <cell r="B10" t="str">
            <v>Huye</v>
          </cell>
          <cell r="C10">
            <v>67.664670658682638</v>
          </cell>
          <cell r="D10">
            <v>26.34730538922156</v>
          </cell>
          <cell r="E10">
            <v>3.5928143712574849</v>
          </cell>
          <cell r="F10">
            <v>2.3952095808383236</v>
          </cell>
          <cell r="G10">
            <v>0</v>
          </cell>
          <cell r="H10">
            <v>100</v>
          </cell>
          <cell r="I10">
            <v>1.407186</v>
          </cell>
        </row>
        <row r="11">
          <cell r="B11" t="str">
            <v>Nyamagabe</v>
          </cell>
          <cell r="C11">
            <v>42.307692307692307</v>
          </cell>
          <cell r="D11">
            <v>43.07692307692308</v>
          </cell>
          <cell r="E11">
            <v>4.6153846153846159</v>
          </cell>
          <cell r="F11">
            <v>6.1538461538461542</v>
          </cell>
          <cell r="G11">
            <v>3.8461538461538463</v>
          </cell>
          <cell r="H11">
            <v>100</v>
          </cell>
          <cell r="I11">
            <v>1.8615379999999999</v>
          </cell>
        </row>
        <row r="12">
          <cell r="B12" t="str">
            <v>Ruhango</v>
          </cell>
          <cell r="C12">
            <v>58.333333333333336</v>
          </cell>
          <cell r="D12">
            <v>34.848484848484851</v>
          </cell>
          <cell r="E12">
            <v>6.8181818181818175</v>
          </cell>
          <cell r="F12">
            <v>0</v>
          </cell>
          <cell r="G12">
            <v>0</v>
          </cell>
          <cell r="H12">
            <v>100</v>
          </cell>
          <cell r="I12">
            <v>1.4848479999999999</v>
          </cell>
        </row>
        <row r="13">
          <cell r="B13" t="str">
            <v>Muhanga</v>
          </cell>
          <cell r="C13">
            <v>33.333333333333329</v>
          </cell>
          <cell r="D13">
            <v>23.232323232323232</v>
          </cell>
          <cell r="E13">
            <v>28.787878787878789</v>
          </cell>
          <cell r="F13">
            <v>12.121212121212121</v>
          </cell>
          <cell r="G13">
            <v>2.5252525252525251</v>
          </cell>
          <cell r="H13">
            <v>100</v>
          </cell>
          <cell r="I13">
            <v>2.2727270000000002</v>
          </cell>
        </row>
        <row r="14">
          <cell r="B14" t="str">
            <v>Kamonyi</v>
          </cell>
          <cell r="C14">
            <v>57.28155339805825</v>
          </cell>
          <cell r="D14">
            <v>25.242718446601941</v>
          </cell>
          <cell r="E14">
            <v>17.475728155339805</v>
          </cell>
          <cell r="F14">
            <v>0</v>
          </cell>
          <cell r="G14">
            <v>0</v>
          </cell>
          <cell r="H14">
            <v>100</v>
          </cell>
          <cell r="I14">
            <v>1.601942</v>
          </cell>
        </row>
        <row r="15">
          <cell r="B15" t="str">
            <v>Karongi</v>
          </cell>
          <cell r="C15">
            <v>61.417322834645674</v>
          </cell>
          <cell r="D15">
            <v>26.771653543307089</v>
          </cell>
          <cell r="E15">
            <v>11.811023622047244</v>
          </cell>
          <cell r="F15">
            <v>0</v>
          </cell>
          <cell r="G15">
            <v>0</v>
          </cell>
          <cell r="H15">
            <v>100</v>
          </cell>
          <cell r="I15">
            <v>1.5039370000000001</v>
          </cell>
        </row>
        <row r="16">
          <cell r="B16" t="str">
            <v>Rutsiro</v>
          </cell>
          <cell r="C16">
            <v>35.97122302158273</v>
          </cell>
          <cell r="D16">
            <v>57.553956834532372</v>
          </cell>
          <cell r="E16">
            <v>6.4748201438848918</v>
          </cell>
          <cell r="F16">
            <v>0</v>
          </cell>
          <cell r="G16">
            <v>0</v>
          </cell>
          <cell r="H16">
            <v>100</v>
          </cell>
          <cell r="I16">
            <v>1.705036</v>
          </cell>
        </row>
        <row r="17">
          <cell r="B17" t="str">
            <v>Rubavu</v>
          </cell>
          <cell r="C17">
            <v>84.105960264900659</v>
          </cell>
          <cell r="D17">
            <v>11.920529801324504</v>
          </cell>
          <cell r="E17">
            <v>3.9735099337748347</v>
          </cell>
          <cell r="F17">
            <v>0</v>
          </cell>
          <cell r="G17">
            <v>0</v>
          </cell>
          <cell r="H17">
            <v>100</v>
          </cell>
          <cell r="I17">
            <v>1.1986760000000001</v>
          </cell>
        </row>
        <row r="18">
          <cell r="B18" t="str">
            <v>Nyabihu</v>
          </cell>
          <cell r="C18">
            <v>70.903010033444815</v>
          </cell>
          <cell r="D18">
            <v>28.093645484949832</v>
          </cell>
          <cell r="E18">
            <v>1.0033444816053512</v>
          </cell>
          <cell r="F18">
            <v>0</v>
          </cell>
          <cell r="G18">
            <v>0</v>
          </cell>
          <cell r="H18">
            <v>100</v>
          </cell>
          <cell r="I18">
            <v>1.3010029999999999</v>
          </cell>
        </row>
        <row r="19">
          <cell r="B19" t="str">
            <v>Ngororero</v>
          </cell>
          <cell r="C19">
            <v>43.870967741935488</v>
          </cell>
          <cell r="D19">
            <v>34.838709677419352</v>
          </cell>
          <cell r="E19">
            <v>21.29032258064516</v>
          </cell>
          <cell r="F19">
            <v>0</v>
          </cell>
          <cell r="G19">
            <v>0</v>
          </cell>
          <cell r="H19">
            <v>100</v>
          </cell>
          <cell r="I19">
            <v>1.774194</v>
          </cell>
        </row>
        <row r="20">
          <cell r="B20" t="str">
            <v>Rusizi</v>
          </cell>
          <cell r="C20">
            <v>56.153846153846153</v>
          </cell>
          <cell r="D20">
            <v>15.384615384615385</v>
          </cell>
          <cell r="E20">
            <v>16.153846153846153</v>
          </cell>
          <cell r="F20">
            <v>12.307692307692308</v>
          </cell>
          <cell r="G20">
            <v>0</v>
          </cell>
          <cell r="H20">
            <v>100</v>
          </cell>
          <cell r="I20">
            <v>1.8461540000000001</v>
          </cell>
        </row>
        <row r="21">
          <cell r="B21" t="str">
            <v>Nyamasheke</v>
          </cell>
          <cell r="C21">
            <v>84.745762711864401</v>
          </cell>
          <cell r="D21">
            <v>10.16949152542373</v>
          </cell>
          <cell r="E21">
            <v>5.0847457627118651</v>
          </cell>
          <cell r="F21">
            <v>0</v>
          </cell>
          <cell r="G21">
            <v>0</v>
          </cell>
          <cell r="H21">
            <v>100</v>
          </cell>
          <cell r="I21">
            <v>1.20339</v>
          </cell>
        </row>
        <row r="22">
          <cell r="B22" t="str">
            <v>Rulindo</v>
          </cell>
          <cell r="C22">
            <v>64.406779661016941</v>
          </cell>
          <cell r="D22">
            <v>20.33898305084746</v>
          </cell>
          <cell r="E22">
            <v>15.254237288135593</v>
          </cell>
          <cell r="F22">
            <v>0</v>
          </cell>
          <cell r="G22">
            <v>0</v>
          </cell>
          <cell r="H22">
            <v>100</v>
          </cell>
          <cell r="I22">
            <v>1.508475</v>
          </cell>
        </row>
        <row r="23">
          <cell r="B23" t="str">
            <v>Gakenke</v>
          </cell>
          <cell r="C23">
            <v>46.728971962616825</v>
          </cell>
          <cell r="D23">
            <v>28.037383177570092</v>
          </cell>
          <cell r="E23">
            <v>16.822429906542055</v>
          </cell>
          <cell r="F23">
            <v>3.7383177570093453</v>
          </cell>
          <cell r="G23">
            <v>4.6728971962616823</v>
          </cell>
          <cell r="H23">
            <v>100</v>
          </cell>
          <cell r="I23">
            <v>1.915888</v>
          </cell>
        </row>
        <row r="24">
          <cell r="B24" t="str">
            <v>Musanze</v>
          </cell>
          <cell r="C24">
            <v>64.925373134328353</v>
          </cell>
          <cell r="D24">
            <v>26.119402985074625</v>
          </cell>
          <cell r="E24">
            <v>8.9552238805970141</v>
          </cell>
          <cell r="F24">
            <v>0</v>
          </cell>
          <cell r="G24">
            <v>0</v>
          </cell>
          <cell r="H24">
            <v>100</v>
          </cell>
          <cell r="I24">
            <v>1.440299</v>
          </cell>
        </row>
        <row r="25">
          <cell r="B25" t="str">
            <v>Burera</v>
          </cell>
          <cell r="C25">
            <v>69.55307262569832</v>
          </cell>
          <cell r="D25">
            <v>22.346368715083798</v>
          </cell>
          <cell r="E25">
            <v>5.8659217877094969</v>
          </cell>
          <cell r="F25">
            <v>2.2346368715083798</v>
          </cell>
          <cell r="G25">
            <v>0</v>
          </cell>
          <cell r="H25">
            <v>100</v>
          </cell>
          <cell r="I25">
            <v>1.407821</v>
          </cell>
        </row>
        <row r="26">
          <cell r="B26" t="str">
            <v>Gicumbi</v>
          </cell>
          <cell r="C26">
            <v>64.077669902912632</v>
          </cell>
          <cell r="D26">
            <v>33.009708737864081</v>
          </cell>
          <cell r="E26">
            <v>2.912621359223301</v>
          </cell>
          <cell r="F26">
            <v>0</v>
          </cell>
          <cell r="G26">
            <v>0</v>
          </cell>
          <cell r="H26">
            <v>100</v>
          </cell>
          <cell r="I26">
            <v>1.38835</v>
          </cell>
        </row>
        <row r="27">
          <cell r="B27" t="str">
            <v>Rwamagana</v>
          </cell>
          <cell r="C27">
            <v>70.967741935483872</v>
          </cell>
          <cell r="D27">
            <v>19.35483870967742</v>
          </cell>
          <cell r="E27">
            <v>9.67741935483871</v>
          </cell>
          <cell r="F27">
            <v>0</v>
          </cell>
          <cell r="G27">
            <v>0</v>
          </cell>
          <cell r="H27">
            <v>100</v>
          </cell>
          <cell r="I27">
            <v>1.387097</v>
          </cell>
        </row>
        <row r="28">
          <cell r="B28" t="str">
            <v>Nyagatare</v>
          </cell>
          <cell r="C28">
            <v>100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100</v>
          </cell>
          <cell r="I28">
            <v>1</v>
          </cell>
        </row>
        <row r="29">
          <cell r="B29" t="str">
            <v>Gatsibo</v>
          </cell>
          <cell r="C29">
            <v>65.100671140939596</v>
          </cell>
          <cell r="D29">
            <v>28.187919463087248</v>
          </cell>
          <cell r="E29">
            <v>4.0268456375838921</v>
          </cell>
          <cell r="F29">
            <v>2.6845637583892619</v>
          </cell>
          <cell r="G29">
            <v>0</v>
          </cell>
          <cell r="H29">
            <v>100</v>
          </cell>
          <cell r="I29">
            <v>1.4429529999999999</v>
          </cell>
        </row>
        <row r="30">
          <cell r="B30" t="str">
            <v>Kayonza</v>
          </cell>
          <cell r="C30">
            <v>86.666666666666671</v>
          </cell>
          <cell r="D30">
            <v>13.333333333333334</v>
          </cell>
          <cell r="E30">
            <v>0</v>
          </cell>
          <cell r="F30">
            <v>0</v>
          </cell>
          <cell r="G30">
            <v>0</v>
          </cell>
          <cell r="H30">
            <v>100</v>
          </cell>
          <cell r="I30">
            <v>1.1333329999999999</v>
          </cell>
        </row>
        <row r="31">
          <cell r="B31" t="str">
            <v>Kirehe</v>
          </cell>
          <cell r="C31">
            <v>90.789473684210535</v>
          </cell>
          <cell r="D31">
            <v>5.2631578947368416</v>
          </cell>
          <cell r="E31">
            <v>3.9473684210526314</v>
          </cell>
          <cell r="F31">
            <v>0</v>
          </cell>
          <cell r="G31">
            <v>0</v>
          </cell>
          <cell r="H31">
            <v>100</v>
          </cell>
          <cell r="I31">
            <v>1.1315789999999999</v>
          </cell>
        </row>
        <row r="32">
          <cell r="B32" t="str">
            <v>Ngoma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Bugesera</v>
          </cell>
          <cell r="C33">
            <v>39.097744360902254</v>
          </cell>
          <cell r="D33">
            <v>42.105263157894733</v>
          </cell>
          <cell r="E33">
            <v>15.789473684210526</v>
          </cell>
          <cell r="F33">
            <v>3.007518796992481</v>
          </cell>
          <cell r="G33">
            <v>0</v>
          </cell>
          <cell r="H33">
            <v>100</v>
          </cell>
          <cell r="I33">
            <v>1.8270679999999999</v>
          </cell>
        </row>
        <row r="34">
          <cell r="B34" t="str">
            <v xml:space="preserve">Overall </v>
          </cell>
          <cell r="C34">
            <v>60.645994832041339</v>
          </cell>
          <cell r="D34">
            <v>27.183462532299739</v>
          </cell>
          <cell r="E34">
            <v>9.3798449612403108</v>
          </cell>
          <cell r="F34">
            <v>2.2739018087855296</v>
          </cell>
          <cell r="G34">
            <v>0.516795865633075</v>
          </cell>
          <cell r="H34">
            <v>100</v>
          </cell>
          <cell r="I34">
            <v>1.5483199999999999</v>
          </cell>
        </row>
      </sheetData>
      <sheetData sheetId="8" refreshError="1">
        <row r="3">
          <cell r="B3" t="str">
            <v>Kigali</v>
          </cell>
          <cell r="C3">
            <v>83.039714225403017</v>
          </cell>
          <cell r="D3">
            <v>16.96027270404279</v>
          </cell>
          <cell r="E3">
            <v>100</v>
          </cell>
        </row>
        <row r="4">
          <cell r="B4" t="str">
            <v>Nyarugenge</v>
          </cell>
          <cell r="C4">
            <v>91.634524020604019</v>
          </cell>
          <cell r="D4">
            <v>8.3654748428101851</v>
          </cell>
          <cell r="E4">
            <v>100</v>
          </cell>
        </row>
        <row r="5">
          <cell r="B5" t="str">
            <v>Gasabo</v>
          </cell>
          <cell r="C5">
            <v>71.411848030197632</v>
          </cell>
          <cell r="D5">
            <v>28.588151969802372</v>
          </cell>
          <cell r="E5">
            <v>100</v>
          </cell>
        </row>
        <row r="6">
          <cell r="B6" t="str">
            <v>Kicukiro</v>
          </cell>
          <cell r="C6">
            <v>0</v>
          </cell>
          <cell r="D6">
            <v>0</v>
          </cell>
          <cell r="E6">
            <v>0</v>
          </cell>
        </row>
        <row r="7">
          <cell r="B7" t="str">
            <v>South</v>
          </cell>
          <cell r="C7">
            <v>73.491647199206739</v>
          </cell>
          <cell r="D7">
            <v>26.508310784692689</v>
          </cell>
          <cell r="E7">
            <v>100</v>
          </cell>
        </row>
        <row r="8">
          <cell r="B8" t="str">
            <v>Nyanza</v>
          </cell>
          <cell r="C8">
            <v>84.159699466103177</v>
          </cell>
          <cell r="D8">
            <v>15.840320950601782</v>
          </cell>
          <cell r="E8">
            <v>100</v>
          </cell>
        </row>
        <row r="9">
          <cell r="B9" t="str">
            <v>Gisagara</v>
          </cell>
          <cell r="C9">
            <v>76.803837633598505</v>
          </cell>
          <cell r="D9">
            <v>23.196172808373625</v>
          </cell>
          <cell r="E9">
            <v>100</v>
          </cell>
        </row>
        <row r="10">
          <cell r="B10" t="str">
            <v>Nyaruguru</v>
          </cell>
          <cell r="C10">
            <v>81.311634481038425</v>
          </cell>
          <cell r="D10">
            <v>18.688345240292094</v>
          </cell>
          <cell r="E10">
            <v>100</v>
          </cell>
        </row>
        <row r="11">
          <cell r="B11" t="str">
            <v>Huye</v>
          </cell>
          <cell r="C11">
            <v>75.899884823247973</v>
          </cell>
          <cell r="D11">
            <v>24.100087198593631</v>
          </cell>
          <cell r="E11">
            <v>100</v>
          </cell>
        </row>
        <row r="12">
          <cell r="B12" t="str">
            <v>Nyamagabe</v>
          </cell>
          <cell r="C12">
            <v>59.730832030813886</v>
          </cell>
          <cell r="D12">
            <v>40.269133080272411</v>
          </cell>
          <cell r="E12">
            <v>100</v>
          </cell>
        </row>
        <row r="13">
          <cell r="B13" t="str">
            <v>Ruhango</v>
          </cell>
          <cell r="C13">
            <v>68.540317907712705</v>
          </cell>
          <cell r="D13">
            <v>31.45967708413151</v>
          </cell>
          <cell r="E13">
            <v>100</v>
          </cell>
        </row>
        <row r="14">
          <cell r="B14" t="str">
            <v>Muhanga</v>
          </cell>
          <cell r="C14">
            <v>58.212567428169649</v>
          </cell>
          <cell r="D14">
            <v>41.787445302233124</v>
          </cell>
          <cell r="E14">
            <v>100</v>
          </cell>
        </row>
        <row r="15">
          <cell r="B15" t="str">
            <v>Kamonyi</v>
          </cell>
          <cell r="C15">
            <v>71.960384507128111</v>
          </cell>
          <cell r="D15">
            <v>28.03966737617078</v>
          </cell>
          <cell r="E15">
            <v>100</v>
          </cell>
        </row>
        <row r="16">
          <cell r="B16" t="str">
            <v>West</v>
          </cell>
          <cell r="C16">
            <v>83.908753303620699</v>
          </cell>
          <cell r="D16">
            <v>16.091208904722194</v>
          </cell>
          <cell r="E16">
            <v>100</v>
          </cell>
        </row>
        <row r="17">
          <cell r="B17" t="str">
            <v>Karongi</v>
          </cell>
          <cell r="C17">
            <v>80.944325489991044</v>
          </cell>
          <cell r="D17">
            <v>19.055671321831237</v>
          </cell>
          <cell r="E17">
            <v>100</v>
          </cell>
        </row>
        <row r="18">
          <cell r="B18" t="str">
            <v>Rutsiro</v>
          </cell>
          <cell r="C18">
            <v>51.246022111800485</v>
          </cell>
          <cell r="D18">
            <v>48.754003412024986</v>
          </cell>
          <cell r="E18">
            <v>100</v>
          </cell>
        </row>
        <row r="19">
          <cell r="B19" t="str">
            <v>Rubavu</v>
          </cell>
          <cell r="C19">
            <v>93.365892427618775</v>
          </cell>
          <cell r="D19">
            <v>6.6341133357328079</v>
          </cell>
          <cell r="E19">
            <v>100</v>
          </cell>
        </row>
        <row r="20">
          <cell r="B20" t="str">
            <v>Nyabihu</v>
          </cell>
          <cell r="C20">
            <v>81.890874544517416</v>
          </cell>
          <cell r="D20">
            <v>18.109098517133688</v>
          </cell>
          <cell r="E20">
            <v>100</v>
          </cell>
        </row>
        <row r="21">
          <cell r="B21" t="str">
            <v>Ngororero</v>
          </cell>
          <cell r="C21">
            <v>74.141035612246682</v>
          </cell>
          <cell r="D21">
            <v>25.858968380336684</v>
          </cell>
          <cell r="E21">
            <v>100</v>
          </cell>
        </row>
        <row r="22">
          <cell r="B22" t="str">
            <v>Rusizi</v>
          </cell>
          <cell r="C22">
            <v>80.912486910303372</v>
          </cell>
          <cell r="D22">
            <v>19.087519949675194</v>
          </cell>
          <cell r="E22">
            <v>100</v>
          </cell>
        </row>
        <row r="23">
          <cell r="B23" t="str">
            <v>Nyamasheke</v>
          </cell>
          <cell r="C23">
            <v>85.295693294881232</v>
          </cell>
          <cell r="D23">
            <v>14.704302122396268</v>
          </cell>
          <cell r="E23">
            <v>100</v>
          </cell>
        </row>
        <row r="24">
          <cell r="B24" t="str">
            <v>North</v>
          </cell>
          <cell r="C24">
            <v>75.26105807397154</v>
          </cell>
          <cell r="D24">
            <v>24.738952103731148</v>
          </cell>
          <cell r="E24">
            <v>100</v>
          </cell>
        </row>
        <row r="25">
          <cell r="B25" t="str">
            <v>Rulindo</v>
          </cell>
          <cell r="C25">
            <v>85.736191465841188</v>
          </cell>
          <cell r="D25">
            <v>14.2638000735397</v>
          </cell>
          <cell r="E25">
            <v>100</v>
          </cell>
        </row>
        <row r="26">
          <cell r="B26" t="str">
            <v>Gakenke</v>
          </cell>
          <cell r="C26">
            <v>47.895290540181499</v>
          </cell>
          <cell r="D26">
            <v>52.104709459818501</v>
          </cell>
          <cell r="E26">
            <v>100</v>
          </cell>
        </row>
        <row r="27">
          <cell r="B27" t="str">
            <v>Musanze</v>
          </cell>
          <cell r="C27">
            <v>81.51509769175658</v>
          </cell>
          <cell r="D27">
            <v>18.484902308243409</v>
          </cell>
          <cell r="E27">
            <v>100</v>
          </cell>
        </row>
        <row r="28">
          <cell r="B28" t="str">
            <v>Burera</v>
          </cell>
          <cell r="C28">
            <v>72.176562102713717</v>
          </cell>
          <cell r="D28">
            <v>27.823463754562734</v>
          </cell>
          <cell r="E28">
            <v>100</v>
          </cell>
        </row>
        <row r="29">
          <cell r="B29" t="str">
            <v>Gicumbi</v>
          </cell>
          <cell r="C29">
            <v>71.650352470569445</v>
          </cell>
          <cell r="D29">
            <v>28.349664589135763</v>
          </cell>
          <cell r="E29">
            <v>100</v>
          </cell>
        </row>
        <row r="30">
          <cell r="B30" t="str">
            <v>East</v>
          </cell>
          <cell r="C30">
            <v>76.293547404572948</v>
          </cell>
          <cell r="D30">
            <v>23.706424587851014</v>
          </cell>
          <cell r="E30">
            <v>100</v>
          </cell>
        </row>
        <row r="31">
          <cell r="B31" t="str">
            <v>Rwamagana</v>
          </cell>
          <cell r="C31">
            <v>83.266681175668538</v>
          </cell>
          <cell r="D31">
            <v>16.733332555248058</v>
          </cell>
          <cell r="E31">
            <v>100</v>
          </cell>
        </row>
        <row r="32">
          <cell r="B32" t="str">
            <v>Nyagatare</v>
          </cell>
          <cell r="C32">
            <v>100</v>
          </cell>
          <cell r="D32">
            <v>0</v>
          </cell>
          <cell r="E32">
            <v>100</v>
          </cell>
        </row>
        <row r="33">
          <cell r="B33" t="str">
            <v>Gatsibo</v>
          </cell>
          <cell r="C33">
            <v>71.88583496090493</v>
          </cell>
          <cell r="D33">
            <v>28.114144818721314</v>
          </cell>
          <cell r="E33">
            <v>100</v>
          </cell>
        </row>
        <row r="34">
          <cell r="B34" t="str">
            <v>Kayonza</v>
          </cell>
          <cell r="C34">
            <v>98.319752830139237</v>
          </cell>
          <cell r="D34">
            <v>1.6802609112913702</v>
          </cell>
          <cell r="E34">
            <v>100</v>
          </cell>
        </row>
        <row r="35">
          <cell r="B35" t="str">
            <v>Kirehe</v>
          </cell>
          <cell r="C35">
            <v>81.414032992118223</v>
          </cell>
          <cell r="D35">
            <v>18.585951868558375</v>
          </cell>
          <cell r="E35">
            <v>100</v>
          </cell>
        </row>
        <row r="36">
          <cell r="B36" t="str">
            <v>Ngoma</v>
          </cell>
          <cell r="C36">
            <v>0</v>
          </cell>
          <cell r="D36">
            <v>0</v>
          </cell>
          <cell r="E36">
            <v>0</v>
          </cell>
        </row>
        <row r="37">
          <cell r="B37" t="str">
            <v>Bugesera</v>
          </cell>
          <cell r="C37">
            <v>42.150244911579328</v>
          </cell>
          <cell r="D37">
            <v>57.849714493098389</v>
          </cell>
          <cell r="E37">
            <v>100</v>
          </cell>
        </row>
        <row r="38">
          <cell r="B38" t="str">
            <v>Total</v>
          </cell>
          <cell r="C38">
            <v>77.83354298209855</v>
          </cell>
          <cell r="D38">
            <v>22.16645701790145</v>
          </cell>
          <cell r="E38">
            <v>100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"/>
      <sheetName val="Ya"/>
      <sheetName val="Ha"/>
      <sheetName val="Pb"/>
      <sheetName val="Yb"/>
      <sheetName val="Hb"/>
      <sheetName val="Pc"/>
      <sheetName val="Yc"/>
      <sheetName val="Hc"/>
    </sheetNames>
    <sheetDataSet>
      <sheetData sheetId="0">
        <row r="5">
          <cell r="B5">
            <v>6795.5845514991997</v>
          </cell>
          <cell r="C5">
            <v>46277.02970882423</v>
          </cell>
          <cell r="D5">
            <v>42753.466742775367</v>
          </cell>
          <cell r="E5">
            <v>55107.761690704152</v>
          </cell>
          <cell r="F5">
            <v>181735.86926684272</v>
          </cell>
          <cell r="G5">
            <v>332669.71196064568</v>
          </cell>
        </row>
        <row r="6">
          <cell r="B6">
            <v>0</v>
          </cell>
          <cell r="C6">
            <v>2013.848313657486</v>
          </cell>
          <cell r="D6">
            <v>980.58047461456215</v>
          </cell>
          <cell r="E6">
            <v>7091.4353419451991</v>
          </cell>
          <cell r="F6">
            <v>26494.93455971478</v>
          </cell>
          <cell r="G6">
            <v>36580.798689932031</v>
          </cell>
        </row>
        <row r="7">
          <cell r="B7">
            <v>284.04681998640001</v>
          </cell>
          <cell r="C7">
            <v>18660.398731245165</v>
          </cell>
          <cell r="D7">
            <v>9225.9265603492004</v>
          </cell>
          <cell r="E7">
            <v>0</v>
          </cell>
          <cell r="F7">
            <v>29763.930667177792</v>
          </cell>
          <cell r="G7">
            <v>57934.30277875856</v>
          </cell>
        </row>
        <row r="8">
          <cell r="B8">
            <v>0</v>
          </cell>
          <cell r="C8">
            <v>59.505674637560006</v>
          </cell>
          <cell r="D8">
            <v>1118.1652831644001</v>
          </cell>
          <cell r="E8">
            <v>3542.9213602663044</v>
          </cell>
          <cell r="F8">
            <v>1229.5320053087391</v>
          </cell>
          <cell r="G8">
            <v>5950.1243233770047</v>
          </cell>
        </row>
        <row r="9">
          <cell r="B9">
            <v>6363.388792821539</v>
          </cell>
          <cell r="C9">
            <v>186854.24323440826</v>
          </cell>
          <cell r="D9">
            <v>141698.73553296376</v>
          </cell>
          <cell r="E9">
            <v>13859.006990536609</v>
          </cell>
          <cell r="F9">
            <v>137665.02348209004</v>
          </cell>
          <cell r="G9">
            <v>486440.39803282014</v>
          </cell>
        </row>
        <row r="10">
          <cell r="B10">
            <v>16292.464359156258</v>
          </cell>
          <cell r="C10">
            <v>231649.81363941671</v>
          </cell>
          <cell r="D10">
            <v>166764.70492419435</v>
          </cell>
          <cell r="E10">
            <v>149785.32531320397</v>
          </cell>
          <cell r="F10">
            <v>97090.698507618945</v>
          </cell>
          <cell r="G10">
            <v>661583.00674359011</v>
          </cell>
        </row>
        <row r="11">
          <cell r="B11">
            <v>2025.943619573146</v>
          </cell>
          <cell r="C11">
            <v>27628.782132091794</v>
          </cell>
          <cell r="D11">
            <v>219039.57597205901</v>
          </cell>
          <cell r="E11">
            <v>153972.9405894118</v>
          </cell>
          <cell r="F11">
            <v>36844.309309885917</v>
          </cell>
          <cell r="G11">
            <v>439511.55162302172</v>
          </cell>
        </row>
        <row r="12">
          <cell r="B12">
            <v>448.82255930184999</v>
          </cell>
          <cell r="C12">
            <v>27313.277287153003</v>
          </cell>
          <cell r="D12">
            <v>27238.645729699521</v>
          </cell>
          <cell r="E12">
            <v>7121.710173097671</v>
          </cell>
          <cell r="F12">
            <v>8530.3421511143642</v>
          </cell>
          <cell r="G12">
            <v>70652.797900366408</v>
          </cell>
        </row>
        <row r="13">
          <cell r="B13">
            <v>8267.9876662957886</v>
          </cell>
          <cell r="C13">
            <v>29709.002229281901</v>
          </cell>
          <cell r="D13">
            <v>28354.977478879951</v>
          </cell>
          <cell r="E13">
            <v>55788.943026855988</v>
          </cell>
          <cell r="F13">
            <v>283923.10730712576</v>
          </cell>
          <cell r="G13">
            <v>406044.0177084395</v>
          </cell>
        </row>
        <row r="14">
          <cell r="B14">
            <v>4621.67576102163</v>
          </cell>
          <cell r="C14">
            <v>29702.436055085542</v>
          </cell>
          <cell r="D14">
            <v>12035.343616168511</v>
          </cell>
          <cell r="E14">
            <v>36459.844984210584</v>
          </cell>
          <cell r="F14">
            <v>29464.141548090698</v>
          </cell>
          <cell r="G14">
            <v>112283.44196457697</v>
          </cell>
        </row>
        <row r="15">
          <cell r="B15">
            <v>8381.9000541308869</v>
          </cell>
          <cell r="C15">
            <v>137384.75321550906</v>
          </cell>
          <cell r="D15">
            <v>94640.238889348402</v>
          </cell>
          <cell r="E15">
            <v>89343.499792878472</v>
          </cell>
          <cell r="F15">
            <v>104605.96135578421</v>
          </cell>
          <cell r="G15">
            <v>434356.35330765095</v>
          </cell>
        </row>
        <row r="16">
          <cell r="B16">
            <v>9389.7632351064076</v>
          </cell>
          <cell r="C16">
            <v>54760.293982479365</v>
          </cell>
          <cell r="D16">
            <v>10280.984941103387</v>
          </cell>
          <cell r="E16">
            <v>16389.612920926305</v>
          </cell>
          <cell r="F16">
            <v>73190.461576869973</v>
          </cell>
          <cell r="G16">
            <v>164011.11665648545</v>
          </cell>
        </row>
        <row r="17">
          <cell r="B17">
            <v>3.0928525299132001</v>
          </cell>
          <cell r="C17">
            <v>255.62779186186964</v>
          </cell>
          <cell r="D17">
            <v>14.792151302264914</v>
          </cell>
          <cell r="E17">
            <v>0</v>
          </cell>
          <cell r="F17">
            <v>39.469392689997498</v>
          </cell>
          <cell r="G17">
            <v>312.98218838404523</v>
          </cell>
        </row>
        <row r="18">
          <cell r="B18">
            <v>105.14217649087199</v>
          </cell>
          <cell r="C18">
            <v>19162.121789560402</v>
          </cell>
          <cell r="D18">
            <v>27294.018175941797</v>
          </cell>
          <cell r="E18">
            <v>36800.982176490994</v>
          </cell>
          <cell r="F18">
            <v>3815.615083274859</v>
          </cell>
          <cell r="G18">
            <v>87177.879401758953</v>
          </cell>
        </row>
        <row r="19">
          <cell r="B19">
            <v>119.788413113012</v>
          </cell>
          <cell r="C19">
            <v>2783.8368055213982</v>
          </cell>
          <cell r="D19">
            <v>1482.05501052144</v>
          </cell>
          <cell r="E19">
            <v>3583.8146377961702</v>
          </cell>
          <cell r="F19">
            <v>1031.3932619852687</v>
          </cell>
          <cell r="G19">
            <v>9000.8881289372875</v>
          </cell>
        </row>
        <row r="20">
          <cell r="B20">
            <v>430.3946387465063</v>
          </cell>
          <cell r="C20">
            <v>2798.0092096096796</v>
          </cell>
          <cell r="D20">
            <v>228.38470754348884</v>
          </cell>
          <cell r="E20">
            <v>458.133520974112</v>
          </cell>
          <cell r="F20">
            <v>8631.0144480297022</v>
          </cell>
          <cell r="G20">
            <v>12545.936524903489</v>
          </cell>
        </row>
        <row r="21">
          <cell r="B21">
            <v>496.05213947250996</v>
          </cell>
          <cell r="C21">
            <v>6509.6019687355974</v>
          </cell>
          <cell r="D21">
            <v>2650.5763950894097</v>
          </cell>
          <cell r="E21">
            <v>618.56769366024093</v>
          </cell>
          <cell r="F21">
            <v>1880.7942389345744</v>
          </cell>
          <cell r="G21">
            <v>12155.592435892331</v>
          </cell>
        </row>
        <row r="22">
          <cell r="B22">
            <v>9871.9564278291818</v>
          </cell>
          <cell r="C22">
            <v>45395.020970259706</v>
          </cell>
          <cell r="D22">
            <v>43427.035905474433</v>
          </cell>
          <cell r="E22">
            <v>36522.376159150568</v>
          </cell>
          <cell r="F22">
            <v>27719.909850383166</v>
          </cell>
          <cell r="G22">
            <v>162936.29931309703</v>
          </cell>
        </row>
        <row r="23">
          <cell r="B23">
            <v>1303.2281784643906</v>
          </cell>
          <cell r="C23">
            <v>4661.7133837721949</v>
          </cell>
          <cell r="D23">
            <v>9703.8515253238329</v>
          </cell>
          <cell r="E23">
            <v>5307.9690701282989</v>
          </cell>
          <cell r="F23">
            <v>14907.705260498391</v>
          </cell>
          <cell r="G23">
            <v>35884.467418187109</v>
          </cell>
        </row>
      </sheetData>
      <sheetData sheetId="1" refreshError="1"/>
      <sheetData sheetId="2">
        <row r="5">
          <cell r="B5">
            <v>5144.9065700000001</v>
          </cell>
          <cell r="C5">
            <v>26828.730307099995</v>
          </cell>
          <cell r="D5">
            <v>31288.489455399998</v>
          </cell>
          <cell r="E5">
            <v>33411.492121000003</v>
          </cell>
          <cell r="F5">
            <v>121505.12267</v>
          </cell>
          <cell r="G5">
            <v>218178.74112350002</v>
          </cell>
        </row>
        <row r="6">
          <cell r="B6">
            <v>0</v>
          </cell>
          <cell r="C6">
            <v>1256.7439399999998</v>
          </cell>
          <cell r="D6">
            <v>840.22872099999995</v>
          </cell>
          <cell r="E6">
            <v>3234.0661999999998</v>
          </cell>
          <cell r="F6">
            <v>21820.282815800001</v>
          </cell>
          <cell r="G6">
            <v>27151.321676799998</v>
          </cell>
        </row>
        <row r="7">
          <cell r="B7">
            <v>102.20959999999999</v>
          </cell>
          <cell r="C7">
            <v>6193.1209009999993</v>
          </cell>
          <cell r="D7">
            <v>2444.5666000000001</v>
          </cell>
          <cell r="E7">
            <v>0</v>
          </cell>
          <cell r="F7">
            <v>8197.9500929999995</v>
          </cell>
          <cell r="G7">
            <v>16937.847194000002</v>
          </cell>
        </row>
        <row r="8">
          <cell r="B8">
            <v>0</v>
          </cell>
          <cell r="C8">
            <v>55.419640000000001</v>
          </cell>
          <cell r="D8">
            <v>1313.347</v>
          </cell>
          <cell r="E8">
            <v>2111.3520079999998</v>
          </cell>
          <cell r="F8">
            <v>1009.96543</v>
          </cell>
          <cell r="G8">
            <v>4490.0840779999999</v>
          </cell>
        </row>
        <row r="9">
          <cell r="B9">
            <v>452.0586085404201</v>
          </cell>
          <cell r="C9">
            <v>12534.156991658871</v>
          </cell>
          <cell r="D9">
            <v>11866.76594233064</v>
          </cell>
          <cell r="E9">
            <v>974.75067860475588</v>
          </cell>
          <cell r="F9">
            <v>10069.1869973843</v>
          </cell>
          <cell r="G9">
            <v>35896.919218518997</v>
          </cell>
        </row>
        <row r="10">
          <cell r="B10">
            <v>2191.8334812999997</v>
          </cell>
          <cell r="C10">
            <v>27237.975980000003</v>
          </cell>
          <cell r="D10">
            <v>24606.902199000004</v>
          </cell>
          <cell r="E10">
            <v>18807.043000000001</v>
          </cell>
          <cell r="F10">
            <v>14612.709194499999</v>
          </cell>
          <cell r="G10">
            <v>87456.463854800037</v>
          </cell>
        </row>
        <row r="11">
          <cell r="B11">
            <v>421.13909219999999</v>
          </cell>
          <cell r="C11">
            <v>5168.6793910000006</v>
          </cell>
          <cell r="D11">
            <v>19783.600330000001</v>
          </cell>
          <cell r="E11">
            <v>18214.770339999999</v>
          </cell>
          <cell r="F11">
            <v>7248.1674102999996</v>
          </cell>
          <cell r="G11">
            <v>50836.356563499998</v>
          </cell>
        </row>
        <row r="12">
          <cell r="B12">
            <v>165.52303409999999</v>
          </cell>
          <cell r="C12">
            <v>4351.3182900000002</v>
          </cell>
          <cell r="D12">
            <v>3701.45568</v>
          </cell>
          <cell r="E12">
            <v>1421.35311</v>
          </cell>
          <cell r="F12">
            <v>1770.9048988000002</v>
          </cell>
          <cell r="G12">
            <v>11410.555012899997</v>
          </cell>
        </row>
        <row r="13">
          <cell r="B13">
            <v>416.85162543270008</v>
          </cell>
          <cell r="C13">
            <v>1581.7661694834098</v>
          </cell>
          <cell r="D13">
            <v>1755.58206856325</v>
          </cell>
          <cell r="E13">
            <v>2792.1940127603898</v>
          </cell>
          <cell r="F13">
            <v>14857.9004352787</v>
          </cell>
          <cell r="G13">
            <v>21404.294311518446</v>
          </cell>
        </row>
        <row r="14">
          <cell r="B14">
            <v>203.08031853113832</v>
          </cell>
          <cell r="C14">
            <v>1304.9767045436251</v>
          </cell>
          <cell r="D14">
            <v>592.41310743794793</v>
          </cell>
          <cell r="E14">
            <v>1631.1509576380267</v>
          </cell>
          <cell r="F14">
            <v>1444.3395020531043</v>
          </cell>
          <cell r="G14">
            <v>5175.9605902038429</v>
          </cell>
        </row>
        <row r="15">
          <cell r="B15">
            <v>748.41042130147889</v>
          </cell>
          <cell r="C15">
            <v>11940.678458652203</v>
          </cell>
          <cell r="D15">
            <v>7939.0773162616997</v>
          </cell>
          <cell r="E15">
            <v>6600.2722640367601</v>
          </cell>
          <cell r="F15">
            <v>8167.5080513362482</v>
          </cell>
          <cell r="G15">
            <v>35395.946511588394</v>
          </cell>
        </row>
        <row r="16">
          <cell r="B16">
            <v>9933.093519</v>
          </cell>
          <cell r="C16">
            <v>63715.176351699993</v>
          </cell>
          <cell r="D16">
            <v>13402.478879999999</v>
          </cell>
          <cell r="E16">
            <v>19411.5689399</v>
          </cell>
          <cell r="F16">
            <v>96036.356140999982</v>
          </cell>
          <cell r="G16">
            <v>202498.67383159994</v>
          </cell>
        </row>
        <row r="17">
          <cell r="B17">
            <v>9.513109</v>
          </cell>
          <cell r="C17">
            <v>395.82497000000001</v>
          </cell>
          <cell r="D17">
            <v>21.072050000000001</v>
          </cell>
          <cell r="E17">
            <v>0</v>
          </cell>
          <cell r="F17">
            <v>71.380830000000003</v>
          </cell>
          <cell r="G17">
            <v>497.79095899999999</v>
          </cell>
        </row>
        <row r="18">
          <cell r="B18">
            <v>129.89008999999999</v>
          </cell>
          <cell r="C18">
            <v>18161.998162799999</v>
          </cell>
          <cell r="D18">
            <v>27516.596350000003</v>
          </cell>
          <cell r="E18">
            <v>33664.370117999999</v>
          </cell>
          <cell r="F18">
            <v>4748.7149244000002</v>
          </cell>
          <cell r="G18">
            <v>84221.569645200012</v>
          </cell>
        </row>
        <row r="19">
          <cell r="B19">
            <v>188.66149649999997</v>
          </cell>
          <cell r="C19">
            <v>4560.733354</v>
          </cell>
          <cell r="D19">
            <v>3375.41534</v>
          </cell>
          <cell r="E19">
            <v>5060.5995000000003</v>
          </cell>
          <cell r="F19">
            <v>1935.9461820000001</v>
          </cell>
          <cell r="G19">
            <v>15121.355872499998</v>
          </cell>
        </row>
        <row r="20">
          <cell r="B20">
            <v>608.39807569999994</v>
          </cell>
          <cell r="C20">
            <v>4581.1980000000003</v>
          </cell>
          <cell r="D20">
            <v>574.27166999999997</v>
          </cell>
          <cell r="E20">
            <v>791.87162999999998</v>
          </cell>
          <cell r="F20">
            <v>13917.870408100001</v>
          </cell>
          <cell r="G20">
            <v>20473.609783799999</v>
          </cell>
        </row>
        <row r="21">
          <cell r="B21">
            <v>566.78146000000004</v>
          </cell>
          <cell r="C21">
            <v>14140.668179</v>
          </cell>
          <cell r="D21">
            <v>4109.9538499999999</v>
          </cell>
          <cell r="E21">
            <v>1701.8558399999999</v>
          </cell>
          <cell r="F21">
            <v>3491.3683285000002</v>
          </cell>
          <cell r="G21">
            <v>24010.627657500001</v>
          </cell>
        </row>
        <row r="22">
          <cell r="B22">
            <v>855.57791210000016</v>
          </cell>
          <cell r="C22">
            <v>3599.0650446</v>
          </cell>
          <cell r="D22">
            <v>3662.8457214999999</v>
          </cell>
          <cell r="E22">
            <v>2892.3784701999998</v>
          </cell>
          <cell r="F22">
            <v>2637.2461753999996</v>
          </cell>
          <cell r="G22">
            <v>13647.113323800002</v>
          </cell>
        </row>
        <row r="23">
          <cell r="B23">
            <v>128.2268028042638</v>
          </cell>
          <cell r="C23">
            <v>589.87791612000001</v>
          </cell>
          <cell r="D23">
            <v>1005.3519739999999</v>
          </cell>
          <cell r="E23">
            <v>702.24618999999996</v>
          </cell>
          <cell r="F23">
            <v>1838.3622916490176</v>
          </cell>
          <cell r="G23">
            <v>4264.0651704732809</v>
          </cell>
        </row>
      </sheetData>
      <sheetData sheetId="3">
        <row r="4">
          <cell r="B4">
            <v>2576.8350688297546</v>
          </cell>
          <cell r="C4">
            <v>9534.1777661032502</v>
          </cell>
          <cell r="D4">
            <v>7974.146672300305</v>
          </cell>
          <cell r="E4">
            <v>8199.8530636986707</v>
          </cell>
          <cell r="F4">
            <v>63248.950521623032</v>
          </cell>
          <cell r="G4">
            <v>91533.963092555001</v>
          </cell>
        </row>
        <row r="5">
          <cell r="B5">
            <v>6228.1643687435599</v>
          </cell>
          <cell r="C5">
            <v>28761.659505111802</v>
          </cell>
          <cell r="D5">
            <v>5400.1034440167687</v>
          </cell>
          <cell r="E5">
            <v>17405.567239645683</v>
          </cell>
          <cell r="F5">
            <v>60315.00973571332</v>
          </cell>
          <cell r="G5">
            <v>118110.50429323112</v>
          </cell>
        </row>
        <row r="6">
          <cell r="B6">
            <v>1560.44269219376</v>
          </cell>
          <cell r="C6">
            <v>17006.383852676558</v>
          </cell>
          <cell r="D6">
            <v>9533.2272248349982</v>
          </cell>
          <cell r="F6">
            <v>27846.104463050098</v>
          </cell>
          <cell r="G6">
            <v>55946.158232755421</v>
          </cell>
        </row>
        <row r="7">
          <cell r="C7">
            <v>623.14095593640013</v>
          </cell>
          <cell r="D7">
            <v>2323.8398063717095</v>
          </cell>
          <cell r="E7">
            <v>3840.8182698624428</v>
          </cell>
          <cell r="F7">
            <v>737.23483057868998</v>
          </cell>
          <cell r="G7">
            <v>7525.033862749242</v>
          </cell>
        </row>
        <row r="8">
          <cell r="B8">
            <v>10736.226069789271</v>
          </cell>
          <cell r="C8">
            <v>258489.46620042747</v>
          </cell>
          <cell r="D8">
            <v>161653.42873192087</v>
          </cell>
          <cell r="E8">
            <v>34595.368705488734</v>
          </cell>
          <cell r="F8">
            <v>175284.89620321163</v>
          </cell>
          <cell r="G8">
            <v>640759.38591083791</v>
          </cell>
        </row>
        <row r="9">
          <cell r="B9">
            <v>12511.355290175732</v>
          </cell>
          <cell r="C9">
            <v>183346.84760243775</v>
          </cell>
          <cell r="D9">
            <v>110148.18429110962</v>
          </cell>
          <cell r="E9">
            <v>103883.66367062699</v>
          </cell>
          <cell r="F9">
            <v>88899.962938386292</v>
          </cell>
          <cell r="G9">
            <v>498790.01379273628</v>
          </cell>
        </row>
        <row r="10">
          <cell r="B10">
            <v>4289.7844029745675</v>
          </cell>
          <cell r="C10">
            <v>35647.12986306379</v>
          </cell>
          <cell r="D10">
            <v>167924.52221578328</v>
          </cell>
          <cell r="E10">
            <v>154717.70819809593</v>
          </cell>
          <cell r="F10">
            <v>33484.738915411413</v>
          </cell>
          <cell r="G10">
            <v>396063.88359532907</v>
          </cell>
        </row>
        <row r="11">
          <cell r="B11">
            <v>2158.5899259709004</v>
          </cell>
          <cell r="C11">
            <v>34046.769747041137</v>
          </cell>
          <cell r="D11">
            <v>23326.396426999916</v>
          </cell>
          <cell r="E11">
            <v>14638.291951080999</v>
          </cell>
          <cell r="F11">
            <v>23161.124654705731</v>
          </cell>
          <cell r="G11">
            <v>97331.172705798701</v>
          </cell>
        </row>
        <row r="12">
          <cell r="B12">
            <v>10480.364661337948</v>
          </cell>
          <cell r="C12">
            <v>16012.336662412985</v>
          </cell>
          <cell r="D12">
            <v>15795.006533369178</v>
          </cell>
          <cell r="E12">
            <v>25155.579496958002</v>
          </cell>
          <cell r="F12">
            <v>286208.89810702624</v>
          </cell>
          <cell r="G12">
            <v>353652.18546110438</v>
          </cell>
        </row>
        <row r="13">
          <cell r="B13">
            <v>8344.734164934016</v>
          </cell>
          <cell r="C13">
            <v>28198.492865827146</v>
          </cell>
          <cell r="D13">
            <v>13781.205122815511</v>
          </cell>
          <cell r="E13">
            <v>28965.146015083868</v>
          </cell>
          <cell r="F13">
            <v>37767.037210142596</v>
          </cell>
          <cell r="G13">
            <v>117056.61537880315</v>
          </cell>
        </row>
        <row r="14">
          <cell r="B14">
            <v>11025.012172408802</v>
          </cell>
          <cell r="C14">
            <v>114189.14827233025</v>
          </cell>
          <cell r="D14">
            <v>71239.623038609134</v>
          </cell>
          <cell r="E14">
            <v>45634.861688548684</v>
          </cell>
          <cell r="F14">
            <v>104215.77031346412</v>
          </cell>
          <cell r="G14">
            <v>346304.41548536101</v>
          </cell>
        </row>
        <row r="15">
          <cell r="B15">
            <v>5052.9756282909111</v>
          </cell>
          <cell r="C15">
            <v>30329.136455504449</v>
          </cell>
          <cell r="D15">
            <v>7632.0182695777967</v>
          </cell>
          <cell r="E15">
            <v>5105.9673753793495</v>
          </cell>
          <cell r="F15">
            <v>93957.1454000659</v>
          </cell>
          <cell r="G15">
            <v>142077.2431288184</v>
          </cell>
        </row>
        <row r="16">
          <cell r="B16">
            <v>143.55524712479101</v>
          </cell>
          <cell r="C16">
            <v>15734.726384223275</v>
          </cell>
          <cell r="D16">
            <v>21401.105592115353</v>
          </cell>
          <cell r="E16">
            <v>42422.902781667821</v>
          </cell>
          <cell r="F16">
            <v>11760.28660216662</v>
          </cell>
          <cell r="G16">
            <v>91462.576607297859</v>
          </cell>
        </row>
        <row r="17">
          <cell r="B17">
            <v>66.845027245799997</v>
          </cell>
          <cell r="C17">
            <v>1890.6370744944297</v>
          </cell>
          <cell r="D17">
            <v>1251.3901487872508</v>
          </cell>
          <cell r="E17">
            <v>1597.6848517327198</v>
          </cell>
          <cell r="F17">
            <v>882.66398119423229</v>
          </cell>
          <cell r="G17">
            <v>5689.2210834544339</v>
          </cell>
        </row>
        <row r="18">
          <cell r="B18">
            <v>154.107085925002</v>
          </cell>
          <cell r="C18">
            <v>2201.7644070687779</v>
          </cell>
          <cell r="D18">
            <v>326.26449271790005</v>
          </cell>
          <cell r="E18">
            <v>262.35792334145702</v>
          </cell>
          <cell r="F18">
            <v>6789.035318711296</v>
          </cell>
          <cell r="G18">
            <v>9733.5292277644312</v>
          </cell>
        </row>
        <row r="19">
          <cell r="B19">
            <v>317.28867468434004</v>
          </cell>
          <cell r="C19">
            <v>4818.108272155926</v>
          </cell>
          <cell r="D19">
            <v>2849.6688339459852</v>
          </cell>
          <cell r="E19">
            <v>486.55364016000999</v>
          </cell>
          <cell r="F19">
            <v>1955.478883035325</v>
          </cell>
          <cell r="G19">
            <v>10427.098303981586</v>
          </cell>
        </row>
        <row r="20">
          <cell r="B20">
            <v>5891.6667130706792</v>
          </cell>
          <cell r="C20">
            <v>30808.568305374076</v>
          </cell>
          <cell r="D20">
            <v>42040.291578633711</v>
          </cell>
          <cell r="E20">
            <v>33345.917261395953</v>
          </cell>
          <cell r="F20">
            <v>33185.566960213429</v>
          </cell>
          <cell r="G20">
            <v>145272.01081868782</v>
          </cell>
        </row>
        <row r="21">
          <cell r="B21">
            <v>26.244460865763177</v>
          </cell>
          <cell r="C21">
            <v>2740.2641210290781</v>
          </cell>
          <cell r="D21">
            <v>6332.5492871318002</v>
          </cell>
          <cell r="E21">
            <v>3265.1294747633301</v>
          </cell>
          <cell r="F21">
            <v>5346.5124462828289</v>
          </cell>
          <cell r="G21">
            <v>17710.699790072798</v>
          </cell>
        </row>
      </sheetData>
      <sheetData sheetId="4" refreshError="1"/>
      <sheetData sheetId="5">
        <row r="5">
          <cell r="B5">
            <v>2171.9508754000003</v>
          </cell>
          <cell r="C5">
            <v>10004.554254999999</v>
          </cell>
          <cell r="D5">
            <v>8308.8969350000007</v>
          </cell>
          <cell r="E5">
            <v>8703.0925232999998</v>
          </cell>
          <cell r="F5">
            <v>48962.617615000003</v>
          </cell>
          <cell r="G5">
            <v>78151.112203699988</v>
          </cell>
        </row>
        <row r="6">
          <cell r="B6">
            <v>5070.2332000000006</v>
          </cell>
          <cell r="C6">
            <v>28630.232499999995</v>
          </cell>
          <cell r="D6">
            <v>3646.2625519999997</v>
          </cell>
          <cell r="E6">
            <v>17366.603455</v>
          </cell>
          <cell r="F6">
            <v>62272.404865800003</v>
          </cell>
          <cell r="G6">
            <v>116985.73657279999</v>
          </cell>
        </row>
        <row r="7">
          <cell r="B7">
            <v>412.78686000000005</v>
          </cell>
          <cell r="C7">
            <v>6704.5498079999988</v>
          </cell>
          <cell r="D7">
            <v>1856.3100999999997</v>
          </cell>
          <cell r="F7">
            <v>6868.171049999999</v>
          </cell>
          <cell r="G7">
            <v>15841.817818</v>
          </cell>
        </row>
        <row r="8">
          <cell r="C8">
            <v>850.93054000000006</v>
          </cell>
          <cell r="D8">
            <v>2946.52855</v>
          </cell>
          <cell r="E8">
            <v>3158.2440999999999</v>
          </cell>
          <cell r="F8">
            <v>779.38238999999999</v>
          </cell>
          <cell r="G8">
            <v>7735.0855799999999</v>
          </cell>
        </row>
        <row r="9">
          <cell r="B9">
            <v>995.69861382904003</v>
          </cell>
          <cell r="C9">
            <v>19522.169339530497</v>
          </cell>
          <cell r="D9">
            <v>20975.56495557836</v>
          </cell>
          <cell r="E9">
            <v>2092.8339720961394</v>
          </cell>
          <cell r="F9">
            <v>12629.360915691233</v>
          </cell>
          <cell r="G9">
            <v>56215.627796725261</v>
          </cell>
        </row>
        <row r="10">
          <cell r="B10">
            <v>1934.0539549999999</v>
          </cell>
          <cell r="C10">
            <v>27319.170559699996</v>
          </cell>
          <cell r="D10">
            <v>19619.6266068</v>
          </cell>
          <cell r="E10">
            <v>17208.096999999998</v>
          </cell>
          <cell r="F10">
            <v>13902.377972299999</v>
          </cell>
          <cell r="G10">
            <v>79983.326093800002</v>
          </cell>
        </row>
        <row r="11">
          <cell r="B11">
            <v>1157.4972687000002</v>
          </cell>
          <cell r="C11">
            <v>7816.8490780000002</v>
          </cell>
          <cell r="D11">
            <v>22207.311425</v>
          </cell>
          <cell r="E11">
            <v>18009.033323</v>
          </cell>
          <cell r="F11">
            <v>11453.227953700001</v>
          </cell>
          <cell r="G11">
            <v>60643.919048399999</v>
          </cell>
        </row>
        <row r="12">
          <cell r="B12">
            <v>505.499123</v>
          </cell>
          <cell r="C12">
            <v>6457.6136804000007</v>
          </cell>
          <cell r="D12">
            <v>4697.5213999999996</v>
          </cell>
          <cell r="E12">
            <v>2721.9559999999997</v>
          </cell>
          <cell r="F12">
            <v>4904.1806431000005</v>
          </cell>
          <cell r="G12">
            <v>19286.7708465</v>
          </cell>
        </row>
        <row r="13">
          <cell r="B13">
            <v>548.77874360995042</v>
          </cell>
          <cell r="C13">
            <v>1224.2306009848137</v>
          </cell>
          <cell r="D13">
            <v>1004.91563964046</v>
          </cell>
          <cell r="E13">
            <v>1299.1780002401883</v>
          </cell>
          <cell r="F13">
            <v>15689.814321957874</v>
          </cell>
          <cell r="G13">
            <v>19766.91730643329</v>
          </cell>
        </row>
        <row r="14">
          <cell r="B14">
            <v>474.9783436760913</v>
          </cell>
          <cell r="C14">
            <v>2032.1150737428959</v>
          </cell>
          <cell r="D14">
            <v>931.62628262750411</v>
          </cell>
          <cell r="E14">
            <v>1604.688353639584</v>
          </cell>
          <cell r="F14">
            <v>2311.6607076599485</v>
          </cell>
          <cell r="G14">
            <v>7355.0687613460232</v>
          </cell>
        </row>
        <row r="15">
          <cell r="B15">
            <v>1116.0038431683599</v>
          </cell>
          <cell r="C15">
            <v>12110.70810997753</v>
          </cell>
          <cell r="D15">
            <v>7756.8218985971798</v>
          </cell>
          <cell r="E15">
            <v>5041.8939254554571</v>
          </cell>
          <cell r="F15">
            <v>9992.1019450921704</v>
          </cell>
          <cell r="G15">
            <v>36017.529722290696</v>
          </cell>
        </row>
        <row r="16">
          <cell r="B16">
            <v>6866.0265150000005</v>
          </cell>
          <cell r="C16">
            <v>45086.233800999995</v>
          </cell>
          <cell r="D16">
            <v>12500.822411899999</v>
          </cell>
          <cell r="E16">
            <v>9780.8014000000003</v>
          </cell>
          <cell r="F16">
            <v>103092.87942000001</v>
          </cell>
          <cell r="G16">
            <v>177326.76354790002</v>
          </cell>
        </row>
        <row r="17">
          <cell r="B17">
            <v>146.82977</v>
          </cell>
          <cell r="C17">
            <v>18249.164708799995</v>
          </cell>
          <cell r="D17">
            <v>23634.822607499998</v>
          </cell>
          <cell r="E17">
            <v>39383.640977999996</v>
          </cell>
          <cell r="F17">
            <v>10363.928161999998</v>
          </cell>
          <cell r="G17">
            <v>91778.386226300019</v>
          </cell>
        </row>
        <row r="18">
          <cell r="B18">
            <v>73.166531700000007</v>
          </cell>
          <cell r="C18">
            <v>2982.5068000000006</v>
          </cell>
          <cell r="D18">
            <v>2665.1424549999997</v>
          </cell>
          <cell r="E18">
            <v>2829.9657999999999</v>
          </cell>
          <cell r="F18">
            <v>2060.9831969000002</v>
          </cell>
          <cell r="G18">
            <v>10611.7647836</v>
          </cell>
        </row>
        <row r="19">
          <cell r="B19">
            <v>366.29922999999997</v>
          </cell>
          <cell r="C19">
            <v>4943.3412200000002</v>
          </cell>
          <cell r="D19">
            <v>1012.3229699999999</v>
          </cell>
          <cell r="E19">
            <v>562.81725400000005</v>
          </cell>
          <cell r="F19">
            <v>14098.371169299999</v>
          </cell>
          <cell r="G19">
            <v>20983.151843299998</v>
          </cell>
        </row>
        <row r="20">
          <cell r="B20">
            <v>559.15300000000002</v>
          </cell>
          <cell r="C20">
            <v>16983.813464000003</v>
          </cell>
          <cell r="D20">
            <v>7092.7547500000001</v>
          </cell>
          <cell r="E20">
            <v>1410.306345</v>
          </cell>
          <cell r="F20">
            <v>4385.3604512000002</v>
          </cell>
          <cell r="G20">
            <v>30431.388010200015</v>
          </cell>
        </row>
        <row r="21">
          <cell r="B21">
            <v>696.21248449999996</v>
          </cell>
          <cell r="C21">
            <v>2758.7651098000001</v>
          </cell>
          <cell r="D21">
            <v>3611.1012688999999</v>
          </cell>
          <cell r="E21">
            <v>2782.0297956999998</v>
          </cell>
          <cell r="F21">
            <v>2631.6441542000002</v>
          </cell>
          <cell r="G21">
            <v>12479.752813099998</v>
          </cell>
        </row>
        <row r="22">
          <cell r="B22">
            <v>10.551795880081869</v>
          </cell>
          <cell r="C22">
            <v>744.53792799999997</v>
          </cell>
          <cell r="D22">
            <v>1398.98766136876</v>
          </cell>
          <cell r="E22">
            <v>924.94510000000002</v>
          </cell>
          <cell r="F22">
            <v>1443.2719804589278</v>
          </cell>
          <cell r="G22">
            <v>4522.2944657077705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4"/>
      <sheetName val="Table 15"/>
      <sheetName val="Table 18"/>
      <sheetName val="Table 19"/>
      <sheetName val="Table 21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3"/>
      <sheetName val="Table 34"/>
      <sheetName val="Table 35"/>
      <sheetName val="Table 36"/>
    </sheetNames>
    <sheetDataSet>
      <sheetData sheetId="0" refreshError="1"/>
      <sheetData sheetId="1" refreshError="1">
        <row r="4">
          <cell r="A4" t="str">
            <v>Nyarugenge</v>
          </cell>
          <cell r="B4">
            <v>0</v>
          </cell>
          <cell r="C4">
            <v>0</v>
          </cell>
          <cell r="D4">
            <v>62.5</v>
          </cell>
          <cell r="E4">
            <v>37.5</v>
          </cell>
          <cell r="F4">
            <v>0</v>
          </cell>
          <cell r="G4">
            <v>100</v>
          </cell>
        </row>
        <row r="5">
          <cell r="A5" t="str">
            <v>Gasabo</v>
          </cell>
          <cell r="B5">
            <v>8.6999999999999993</v>
          </cell>
          <cell r="C5">
            <v>56.52</v>
          </cell>
          <cell r="D5">
            <v>26.09</v>
          </cell>
          <cell r="E5">
            <v>8.6999999999999993</v>
          </cell>
          <cell r="F5">
            <v>0</v>
          </cell>
          <cell r="G5">
            <v>100</v>
          </cell>
        </row>
        <row r="6">
          <cell r="A6" t="str">
            <v>Nyanza</v>
          </cell>
          <cell r="B6">
            <v>0</v>
          </cell>
          <cell r="C6">
            <v>7.69</v>
          </cell>
          <cell r="D6">
            <v>24.36</v>
          </cell>
          <cell r="E6">
            <v>52.56</v>
          </cell>
          <cell r="F6">
            <v>15.38</v>
          </cell>
          <cell r="G6">
            <v>100</v>
          </cell>
        </row>
        <row r="7">
          <cell r="A7" t="str">
            <v>Gisagara</v>
          </cell>
          <cell r="B7">
            <v>0.74</v>
          </cell>
          <cell r="C7">
            <v>15.56</v>
          </cell>
          <cell r="D7">
            <v>31.85</v>
          </cell>
          <cell r="E7">
            <v>42.22</v>
          </cell>
          <cell r="F7">
            <v>9.6300000000000008</v>
          </cell>
          <cell r="G7">
            <v>100</v>
          </cell>
        </row>
        <row r="8">
          <cell r="A8" t="str">
            <v>Nyaruguru</v>
          </cell>
          <cell r="B8">
            <v>0</v>
          </cell>
          <cell r="C8">
            <v>1.82</v>
          </cell>
          <cell r="D8">
            <v>14.55</v>
          </cell>
          <cell r="E8">
            <v>78.180000000000007</v>
          </cell>
          <cell r="F8">
            <v>5.45</v>
          </cell>
          <cell r="G8">
            <v>100</v>
          </cell>
        </row>
        <row r="9">
          <cell r="A9" t="str">
            <v>Huye</v>
          </cell>
          <cell r="B9">
            <v>0</v>
          </cell>
          <cell r="C9">
            <v>3.23</v>
          </cell>
          <cell r="D9">
            <v>29.03</v>
          </cell>
          <cell r="E9">
            <v>58.06</v>
          </cell>
          <cell r="F9">
            <v>9.68</v>
          </cell>
          <cell r="G9">
            <v>100</v>
          </cell>
        </row>
        <row r="10">
          <cell r="A10" t="str">
            <v>Nyamagabe</v>
          </cell>
          <cell r="B10">
            <v>0</v>
          </cell>
          <cell r="C10">
            <v>12.73</v>
          </cell>
          <cell r="D10">
            <v>50.91</v>
          </cell>
          <cell r="E10">
            <v>36.36</v>
          </cell>
          <cell r="F10">
            <v>0</v>
          </cell>
          <cell r="G10">
            <v>100</v>
          </cell>
        </row>
        <row r="11">
          <cell r="A11" t="str">
            <v>Ruhango</v>
          </cell>
          <cell r="B11">
            <v>0</v>
          </cell>
          <cell r="C11">
            <v>9.09</v>
          </cell>
          <cell r="D11">
            <v>29.55</v>
          </cell>
          <cell r="E11">
            <v>45.45</v>
          </cell>
          <cell r="F11">
            <v>15.91</v>
          </cell>
          <cell r="G11">
            <v>100</v>
          </cell>
        </row>
        <row r="12">
          <cell r="A12" t="str">
            <v>Muhanga</v>
          </cell>
          <cell r="B12">
            <v>4.9400000000000004</v>
          </cell>
          <cell r="C12">
            <v>19.75</v>
          </cell>
          <cell r="D12">
            <v>51.85</v>
          </cell>
          <cell r="E12">
            <v>18.52</v>
          </cell>
          <cell r="F12">
            <v>4.9400000000000004</v>
          </cell>
          <cell r="G12">
            <v>100</v>
          </cell>
        </row>
        <row r="13">
          <cell r="A13" t="str">
            <v>Kamonyi</v>
          </cell>
          <cell r="B13">
            <v>0</v>
          </cell>
          <cell r="C13">
            <v>17.14</v>
          </cell>
          <cell r="D13">
            <v>37.14</v>
          </cell>
          <cell r="E13">
            <v>45.71</v>
          </cell>
          <cell r="F13">
            <v>0</v>
          </cell>
          <cell r="G13">
            <v>100</v>
          </cell>
        </row>
        <row r="14">
          <cell r="A14" t="str">
            <v>Karongi</v>
          </cell>
          <cell r="B14">
            <v>0</v>
          </cell>
          <cell r="C14">
            <v>12</v>
          </cell>
          <cell r="D14">
            <v>44</v>
          </cell>
          <cell r="E14">
            <v>44</v>
          </cell>
          <cell r="F14">
            <v>0</v>
          </cell>
          <cell r="G14">
            <v>100</v>
          </cell>
        </row>
        <row r="15">
          <cell r="A15" t="str">
            <v>Rutsiro</v>
          </cell>
          <cell r="B15">
            <v>1</v>
          </cell>
          <cell r="C15">
            <v>21</v>
          </cell>
          <cell r="D15">
            <v>19</v>
          </cell>
          <cell r="E15">
            <v>55</v>
          </cell>
          <cell r="F15">
            <v>4</v>
          </cell>
          <cell r="G15">
            <v>100</v>
          </cell>
        </row>
        <row r="16">
          <cell r="A16" t="str">
            <v>Rubavu</v>
          </cell>
          <cell r="B16">
            <v>6.52</v>
          </cell>
          <cell r="C16">
            <v>17.39</v>
          </cell>
          <cell r="D16">
            <v>28.26</v>
          </cell>
          <cell r="E16">
            <v>45.65</v>
          </cell>
          <cell r="F16">
            <v>2.17</v>
          </cell>
          <cell r="G16">
            <v>100</v>
          </cell>
        </row>
        <row r="17">
          <cell r="A17" t="str">
            <v>Nyabihu</v>
          </cell>
          <cell r="B17">
            <v>1.25</v>
          </cell>
          <cell r="C17">
            <v>20</v>
          </cell>
          <cell r="D17">
            <v>30</v>
          </cell>
          <cell r="E17">
            <v>33.75</v>
          </cell>
          <cell r="F17">
            <v>15</v>
          </cell>
          <cell r="G17">
            <v>100</v>
          </cell>
        </row>
        <row r="18">
          <cell r="A18" t="str">
            <v>Ngororero</v>
          </cell>
          <cell r="B18">
            <v>0</v>
          </cell>
          <cell r="C18">
            <v>16.920000000000002</v>
          </cell>
          <cell r="D18">
            <v>70.77</v>
          </cell>
          <cell r="E18">
            <v>12.31</v>
          </cell>
          <cell r="F18">
            <v>0</v>
          </cell>
          <cell r="G18">
            <v>100</v>
          </cell>
        </row>
        <row r="19">
          <cell r="A19" t="str">
            <v>Rusizi</v>
          </cell>
          <cell r="B19">
            <v>0</v>
          </cell>
          <cell r="C19">
            <v>6.12</v>
          </cell>
          <cell r="D19">
            <v>30.61</v>
          </cell>
          <cell r="E19">
            <v>30.61</v>
          </cell>
          <cell r="F19">
            <v>32.65</v>
          </cell>
          <cell r="G19">
            <v>100</v>
          </cell>
        </row>
        <row r="20">
          <cell r="A20" t="str">
            <v>Nyamasheke</v>
          </cell>
          <cell r="B20">
            <v>0</v>
          </cell>
          <cell r="C20">
            <v>0</v>
          </cell>
          <cell r="D20">
            <v>20</v>
          </cell>
          <cell r="E20">
            <v>80</v>
          </cell>
          <cell r="F20">
            <v>0</v>
          </cell>
          <cell r="G20">
            <v>100</v>
          </cell>
        </row>
        <row r="21">
          <cell r="A21" t="str">
            <v>Rulindo</v>
          </cell>
          <cell r="B21">
            <v>7.41</v>
          </cell>
          <cell r="C21">
            <v>14.81</v>
          </cell>
          <cell r="D21">
            <v>33.33</v>
          </cell>
          <cell r="E21">
            <v>40.74</v>
          </cell>
          <cell r="F21">
            <v>3.7</v>
          </cell>
          <cell r="G21">
            <v>100</v>
          </cell>
        </row>
        <row r="22">
          <cell r="A22" t="str">
            <v>Gakenke</v>
          </cell>
          <cell r="B22">
            <v>2.78</v>
          </cell>
          <cell r="C22">
            <v>22.22</v>
          </cell>
          <cell r="D22">
            <v>50</v>
          </cell>
          <cell r="E22">
            <v>25</v>
          </cell>
          <cell r="F22">
            <v>0</v>
          </cell>
          <cell r="G22">
            <v>100</v>
          </cell>
        </row>
        <row r="23">
          <cell r="A23" t="str">
            <v>Musanze</v>
          </cell>
          <cell r="B23">
            <v>0</v>
          </cell>
          <cell r="C23">
            <v>17.649999999999999</v>
          </cell>
          <cell r="D23">
            <v>28.43</v>
          </cell>
          <cell r="E23">
            <v>49.02</v>
          </cell>
          <cell r="F23">
            <v>4.9000000000000004</v>
          </cell>
          <cell r="G23">
            <v>100</v>
          </cell>
        </row>
        <row r="24">
          <cell r="A24" t="str">
            <v>Burera</v>
          </cell>
          <cell r="B24">
            <v>1.45</v>
          </cell>
          <cell r="C24">
            <v>23.19</v>
          </cell>
          <cell r="D24">
            <v>41.3</v>
          </cell>
          <cell r="E24">
            <v>24.64</v>
          </cell>
          <cell r="F24">
            <v>9.42</v>
          </cell>
          <cell r="G24">
            <v>100</v>
          </cell>
        </row>
        <row r="25">
          <cell r="A25" t="str">
            <v>Gicumbi</v>
          </cell>
          <cell r="B25">
            <v>1.75</v>
          </cell>
          <cell r="C25">
            <v>35.090000000000003</v>
          </cell>
          <cell r="D25">
            <v>56.14</v>
          </cell>
          <cell r="E25">
            <v>7.02</v>
          </cell>
          <cell r="F25">
            <v>0</v>
          </cell>
          <cell r="G25">
            <v>100</v>
          </cell>
        </row>
        <row r="26">
          <cell r="A26" t="str">
            <v>Rwamagana</v>
          </cell>
          <cell r="B26">
            <v>5</v>
          </cell>
          <cell r="C26">
            <v>20</v>
          </cell>
          <cell r="D26">
            <v>25</v>
          </cell>
          <cell r="E26">
            <v>45</v>
          </cell>
          <cell r="F26">
            <v>5</v>
          </cell>
          <cell r="G26">
            <v>100</v>
          </cell>
        </row>
        <row r="27">
          <cell r="A27" t="str">
            <v>Nyagatare</v>
          </cell>
          <cell r="B27">
            <v>5.88</v>
          </cell>
          <cell r="C27">
            <v>41.18</v>
          </cell>
          <cell r="D27">
            <v>47.06</v>
          </cell>
          <cell r="E27">
            <v>5.88</v>
          </cell>
          <cell r="F27">
            <v>0</v>
          </cell>
          <cell r="G27">
            <v>100</v>
          </cell>
        </row>
        <row r="28">
          <cell r="A28" t="str">
            <v>Gatsibo</v>
          </cell>
          <cell r="B28">
            <v>2.2200000000000002</v>
          </cell>
          <cell r="C28">
            <v>13.33</v>
          </cell>
          <cell r="D28">
            <v>51.11</v>
          </cell>
          <cell r="E28">
            <v>28.89</v>
          </cell>
          <cell r="F28">
            <v>4.4400000000000004</v>
          </cell>
          <cell r="G28">
            <v>100</v>
          </cell>
        </row>
        <row r="29">
          <cell r="A29" t="str">
            <v>Kayonza</v>
          </cell>
          <cell r="B29">
            <v>0</v>
          </cell>
          <cell r="C29">
            <v>60</v>
          </cell>
          <cell r="D29">
            <v>0</v>
          </cell>
          <cell r="E29">
            <v>0</v>
          </cell>
          <cell r="F29">
            <v>40</v>
          </cell>
          <cell r="G29">
            <v>100</v>
          </cell>
        </row>
        <row r="30">
          <cell r="A30" t="str">
            <v>Kirehe</v>
          </cell>
          <cell r="B30">
            <v>0</v>
          </cell>
          <cell r="C30">
            <v>10</v>
          </cell>
          <cell r="D30">
            <v>70</v>
          </cell>
          <cell r="E30">
            <v>20</v>
          </cell>
          <cell r="F30">
            <v>0</v>
          </cell>
          <cell r="G30">
            <v>100</v>
          </cell>
        </row>
        <row r="31">
          <cell r="A31" t="str">
            <v>Bugesera</v>
          </cell>
          <cell r="B31">
            <v>0</v>
          </cell>
          <cell r="C31">
            <v>3.66</v>
          </cell>
          <cell r="D31">
            <v>14.63</v>
          </cell>
          <cell r="E31">
            <v>58.54</v>
          </cell>
          <cell r="F31">
            <v>23.17</v>
          </cell>
          <cell r="G31">
            <v>100</v>
          </cell>
        </row>
        <row r="32">
          <cell r="A32" t="str">
            <v>Overall</v>
          </cell>
          <cell r="B32">
            <v>1.44</v>
          </cell>
          <cell r="C32">
            <v>16.62</v>
          </cell>
          <cell r="D32">
            <v>35.57</v>
          </cell>
          <cell r="E32">
            <v>38.299999999999997</v>
          </cell>
          <cell r="F32">
            <v>8.07</v>
          </cell>
          <cell r="G32">
            <v>100</v>
          </cell>
        </row>
      </sheetData>
      <sheetData sheetId="2" refreshError="1">
        <row r="5">
          <cell r="B5" t="str">
            <v>Nyarugenge</v>
          </cell>
          <cell r="C5">
            <v>93.75</v>
          </cell>
          <cell r="D5">
            <v>6.25</v>
          </cell>
          <cell r="E5">
            <v>100</v>
          </cell>
        </row>
        <row r="6">
          <cell r="B6" t="str">
            <v>Gasabo</v>
          </cell>
          <cell r="C6">
            <v>78.260000000000005</v>
          </cell>
          <cell r="D6">
            <v>21.74</v>
          </cell>
          <cell r="E6">
            <v>100</v>
          </cell>
        </row>
        <row r="7">
          <cell r="B7" t="str">
            <v>Nyanza</v>
          </cell>
          <cell r="C7">
            <v>82.05</v>
          </cell>
          <cell r="D7">
            <v>17.95</v>
          </cell>
          <cell r="E7">
            <v>100</v>
          </cell>
        </row>
        <row r="8">
          <cell r="B8" t="str">
            <v>Gisagara</v>
          </cell>
          <cell r="C8">
            <v>89.63</v>
          </cell>
          <cell r="D8">
            <v>10.37</v>
          </cell>
          <cell r="E8">
            <v>100</v>
          </cell>
        </row>
        <row r="9">
          <cell r="B9" t="str">
            <v>Nyaruguru</v>
          </cell>
          <cell r="C9">
            <v>94.55</v>
          </cell>
          <cell r="D9">
            <v>5.45</v>
          </cell>
          <cell r="E9">
            <v>100</v>
          </cell>
        </row>
        <row r="10">
          <cell r="B10" t="str">
            <v>Huye</v>
          </cell>
          <cell r="C10">
            <v>96.77</v>
          </cell>
          <cell r="D10">
            <v>3.23</v>
          </cell>
          <cell r="E10">
            <v>100</v>
          </cell>
        </row>
        <row r="11">
          <cell r="B11" t="str">
            <v>Nyamagabe</v>
          </cell>
          <cell r="C11">
            <v>85.45</v>
          </cell>
          <cell r="D11">
            <v>14.55</v>
          </cell>
          <cell r="E11">
            <v>100</v>
          </cell>
        </row>
        <row r="12">
          <cell r="B12" t="str">
            <v>Ruhango</v>
          </cell>
          <cell r="C12">
            <v>81.819999999999993</v>
          </cell>
          <cell r="D12">
            <v>18.18</v>
          </cell>
          <cell r="E12">
            <v>100</v>
          </cell>
        </row>
        <row r="13">
          <cell r="B13" t="str">
            <v>Muhanga</v>
          </cell>
          <cell r="C13">
            <v>100</v>
          </cell>
          <cell r="D13">
            <v>0</v>
          </cell>
          <cell r="E13">
            <v>100</v>
          </cell>
        </row>
        <row r="14">
          <cell r="B14" t="str">
            <v>Kamonyi</v>
          </cell>
          <cell r="C14">
            <v>85.71</v>
          </cell>
          <cell r="D14">
            <v>14.29</v>
          </cell>
          <cell r="E14">
            <v>100</v>
          </cell>
        </row>
        <row r="15">
          <cell r="B15" t="str">
            <v>Karongi</v>
          </cell>
          <cell r="C15">
            <v>72</v>
          </cell>
          <cell r="D15">
            <v>28</v>
          </cell>
          <cell r="E15">
            <v>100</v>
          </cell>
        </row>
        <row r="16">
          <cell r="B16" t="str">
            <v>Rutsiro</v>
          </cell>
          <cell r="C16">
            <v>85.86</v>
          </cell>
          <cell r="D16">
            <v>14.14</v>
          </cell>
          <cell r="E16">
            <v>100</v>
          </cell>
        </row>
        <row r="17">
          <cell r="B17" t="str">
            <v>Rubavu</v>
          </cell>
          <cell r="C17">
            <v>71.739999999999995</v>
          </cell>
          <cell r="D17">
            <v>28.26</v>
          </cell>
          <cell r="E17">
            <v>100</v>
          </cell>
        </row>
        <row r="18">
          <cell r="B18" t="str">
            <v>Nyabihu</v>
          </cell>
          <cell r="C18">
            <v>95</v>
          </cell>
          <cell r="D18">
            <v>5</v>
          </cell>
          <cell r="E18">
            <v>100</v>
          </cell>
        </row>
        <row r="19">
          <cell r="B19" t="str">
            <v>Ngororero</v>
          </cell>
          <cell r="C19">
            <v>100</v>
          </cell>
          <cell r="D19">
            <v>0</v>
          </cell>
          <cell r="E19">
            <v>100</v>
          </cell>
        </row>
        <row r="20">
          <cell r="B20" t="str">
            <v>Rusizi</v>
          </cell>
          <cell r="C20">
            <v>85.71</v>
          </cell>
          <cell r="D20">
            <v>14.29</v>
          </cell>
          <cell r="E20">
            <v>100</v>
          </cell>
        </row>
        <row r="21">
          <cell r="B21" t="str">
            <v>Nyamasheke</v>
          </cell>
          <cell r="C21">
            <v>20</v>
          </cell>
          <cell r="D21">
            <v>80</v>
          </cell>
          <cell r="E21">
            <v>100</v>
          </cell>
        </row>
        <row r="22">
          <cell r="B22" t="str">
            <v>Rulindo</v>
          </cell>
          <cell r="C22">
            <v>59.26</v>
          </cell>
          <cell r="D22">
            <v>40.74</v>
          </cell>
          <cell r="E22">
            <v>100</v>
          </cell>
        </row>
        <row r="23">
          <cell r="B23" t="str">
            <v>Gakenke</v>
          </cell>
          <cell r="C23">
            <v>83.33</v>
          </cell>
          <cell r="D23">
            <v>16.670000000000002</v>
          </cell>
          <cell r="E23">
            <v>100</v>
          </cell>
        </row>
        <row r="24">
          <cell r="B24" t="str">
            <v>Musanze</v>
          </cell>
          <cell r="C24">
            <v>86.27</v>
          </cell>
          <cell r="D24">
            <v>13.73</v>
          </cell>
          <cell r="E24">
            <v>100</v>
          </cell>
        </row>
        <row r="25">
          <cell r="B25" t="str">
            <v>Burera</v>
          </cell>
          <cell r="C25">
            <v>98.54</v>
          </cell>
          <cell r="D25">
            <v>1.46</v>
          </cell>
          <cell r="E25">
            <v>100</v>
          </cell>
        </row>
        <row r="26">
          <cell r="B26" t="str">
            <v>Gicumbi</v>
          </cell>
          <cell r="C26">
            <v>87.72</v>
          </cell>
          <cell r="D26">
            <v>12.28</v>
          </cell>
          <cell r="E26">
            <v>100</v>
          </cell>
        </row>
        <row r="27">
          <cell r="B27" t="str">
            <v>Rwamagana</v>
          </cell>
          <cell r="C27">
            <v>65</v>
          </cell>
          <cell r="D27">
            <v>35</v>
          </cell>
          <cell r="E27">
            <v>100</v>
          </cell>
        </row>
        <row r="28">
          <cell r="B28" t="str">
            <v>Nyagatare</v>
          </cell>
          <cell r="C28">
            <v>76.47</v>
          </cell>
          <cell r="D28">
            <v>23.53</v>
          </cell>
          <cell r="E28">
            <v>100</v>
          </cell>
        </row>
        <row r="29">
          <cell r="B29" t="str">
            <v>Gatsibo</v>
          </cell>
          <cell r="C29">
            <v>53.33</v>
          </cell>
          <cell r="D29">
            <v>46.67</v>
          </cell>
          <cell r="E29">
            <v>100</v>
          </cell>
        </row>
        <row r="30">
          <cell r="B30" t="str">
            <v>Kayonza</v>
          </cell>
          <cell r="C30">
            <v>20</v>
          </cell>
          <cell r="D30">
            <v>80</v>
          </cell>
          <cell r="E30">
            <v>100</v>
          </cell>
        </row>
        <row r="31">
          <cell r="B31" t="str">
            <v>Kirehe</v>
          </cell>
          <cell r="C31">
            <v>55.56</v>
          </cell>
          <cell r="D31">
            <v>44.44</v>
          </cell>
          <cell r="E31">
            <v>100</v>
          </cell>
        </row>
        <row r="32">
          <cell r="B32" t="str">
            <v>Bugesera</v>
          </cell>
          <cell r="C32">
            <v>92.68</v>
          </cell>
          <cell r="D32">
            <v>7.32</v>
          </cell>
          <cell r="E32">
            <v>100</v>
          </cell>
        </row>
        <row r="33">
          <cell r="B33" t="str">
            <v>Total</v>
          </cell>
          <cell r="C33">
            <v>86.7</v>
          </cell>
          <cell r="D33">
            <v>13.3</v>
          </cell>
          <cell r="E33">
            <v>100</v>
          </cell>
        </row>
      </sheetData>
      <sheetData sheetId="3" refreshError="1">
        <row r="6">
          <cell r="A6" t="str">
            <v>Vegetables</v>
          </cell>
          <cell r="B6">
            <v>47.4</v>
          </cell>
          <cell r="C6">
            <v>52.6</v>
          </cell>
          <cell r="D6">
            <v>100</v>
          </cell>
        </row>
        <row r="7">
          <cell r="A7" t="str">
            <v>Bush bean</v>
          </cell>
          <cell r="B7">
            <v>97.99</v>
          </cell>
          <cell r="C7">
            <v>2.0099999999999998</v>
          </cell>
          <cell r="D7">
            <v>100</v>
          </cell>
        </row>
        <row r="8">
          <cell r="A8" t="str">
            <v>Climbing bean</v>
          </cell>
          <cell r="B8">
            <v>100</v>
          </cell>
          <cell r="C8">
            <v>0</v>
          </cell>
          <cell r="D8">
            <v>100</v>
          </cell>
        </row>
        <row r="9">
          <cell r="A9" t="str">
            <v>Pea</v>
          </cell>
          <cell r="B9">
            <v>100</v>
          </cell>
          <cell r="C9">
            <v>0</v>
          </cell>
          <cell r="D9">
            <v>100</v>
          </cell>
        </row>
        <row r="10">
          <cell r="A10" t="str">
            <v>Irish potato</v>
          </cell>
          <cell r="B10">
            <v>95.95</v>
          </cell>
          <cell r="C10">
            <v>4.05</v>
          </cell>
          <cell r="D10">
            <v>100</v>
          </cell>
        </row>
        <row r="11">
          <cell r="A11" t="str">
            <v>Sweet potato</v>
          </cell>
          <cell r="B11">
            <v>99.18</v>
          </cell>
          <cell r="C11">
            <v>0.82</v>
          </cell>
          <cell r="D11">
            <v>100</v>
          </cell>
        </row>
        <row r="12">
          <cell r="A12" t="str">
            <v>Soybean</v>
          </cell>
          <cell r="B12">
            <v>100</v>
          </cell>
          <cell r="C12">
            <v>0</v>
          </cell>
          <cell r="D12">
            <v>100</v>
          </cell>
        </row>
        <row r="13">
          <cell r="A13" t="str">
            <v>Overall</v>
          </cell>
          <cell r="B13">
            <v>86.7</v>
          </cell>
          <cell r="C13">
            <v>13.3</v>
          </cell>
          <cell r="D13">
            <v>100</v>
          </cell>
        </row>
      </sheetData>
      <sheetData sheetId="4" refreshError="1">
        <row r="4">
          <cell r="A4" t="str">
            <v>Nyarugenge</v>
          </cell>
          <cell r="B4">
            <v>0</v>
          </cell>
          <cell r="C4">
            <v>0</v>
          </cell>
          <cell r="D4">
            <v>100</v>
          </cell>
          <cell r="E4">
            <v>0</v>
          </cell>
          <cell r="F4">
            <v>0</v>
          </cell>
          <cell r="G4">
            <v>0</v>
          </cell>
          <cell r="I4">
            <v>100</v>
          </cell>
        </row>
        <row r="5">
          <cell r="A5" t="str">
            <v>Gasabo</v>
          </cell>
          <cell r="B5">
            <v>0</v>
          </cell>
          <cell r="C5">
            <v>0</v>
          </cell>
          <cell r="D5">
            <v>80</v>
          </cell>
          <cell r="E5">
            <v>0</v>
          </cell>
          <cell r="F5">
            <v>20</v>
          </cell>
          <cell r="G5">
            <v>0</v>
          </cell>
          <cell r="I5">
            <v>100</v>
          </cell>
        </row>
        <row r="6">
          <cell r="A6" t="str">
            <v>Nyanza</v>
          </cell>
          <cell r="B6">
            <v>14.29</v>
          </cell>
          <cell r="C6">
            <v>0</v>
          </cell>
          <cell r="D6">
            <v>78.569999999999993</v>
          </cell>
          <cell r="E6">
            <v>0</v>
          </cell>
          <cell r="F6">
            <v>7.14</v>
          </cell>
          <cell r="G6">
            <v>0</v>
          </cell>
          <cell r="I6">
            <v>100</v>
          </cell>
        </row>
        <row r="7">
          <cell r="A7" t="str">
            <v>Gisagara</v>
          </cell>
          <cell r="B7">
            <v>7.14</v>
          </cell>
          <cell r="C7">
            <v>0</v>
          </cell>
          <cell r="D7">
            <v>92.86</v>
          </cell>
          <cell r="E7">
            <v>0</v>
          </cell>
          <cell r="F7">
            <v>0</v>
          </cell>
          <cell r="G7">
            <v>0</v>
          </cell>
          <cell r="I7">
            <v>100</v>
          </cell>
        </row>
        <row r="8">
          <cell r="A8" t="str">
            <v>Nyaruguru</v>
          </cell>
          <cell r="B8">
            <v>33.33</v>
          </cell>
          <cell r="C8">
            <v>0</v>
          </cell>
          <cell r="D8">
            <v>66.67</v>
          </cell>
          <cell r="E8">
            <v>0</v>
          </cell>
          <cell r="F8">
            <v>0</v>
          </cell>
          <cell r="G8">
            <v>0</v>
          </cell>
          <cell r="I8">
            <v>100</v>
          </cell>
        </row>
        <row r="9">
          <cell r="A9" t="str">
            <v>Huye</v>
          </cell>
          <cell r="B9">
            <v>0</v>
          </cell>
          <cell r="C9">
            <v>0</v>
          </cell>
          <cell r="D9">
            <v>0</v>
          </cell>
          <cell r="E9">
            <v>100</v>
          </cell>
          <cell r="F9">
            <v>0</v>
          </cell>
          <cell r="G9">
            <v>0</v>
          </cell>
          <cell r="I9">
            <v>100</v>
          </cell>
        </row>
        <row r="10">
          <cell r="A10" t="str">
            <v>Nyamagabe</v>
          </cell>
          <cell r="B10">
            <v>0</v>
          </cell>
          <cell r="C10">
            <v>0</v>
          </cell>
          <cell r="D10">
            <v>62.5</v>
          </cell>
          <cell r="E10">
            <v>0</v>
          </cell>
          <cell r="F10">
            <v>12.5</v>
          </cell>
          <cell r="G10">
            <v>25</v>
          </cell>
          <cell r="I10">
            <v>100</v>
          </cell>
        </row>
        <row r="11">
          <cell r="A11" t="str">
            <v>Ruhango</v>
          </cell>
          <cell r="B11">
            <v>0</v>
          </cell>
          <cell r="C11">
            <v>0</v>
          </cell>
          <cell r="D11">
            <v>100</v>
          </cell>
          <cell r="E11">
            <v>0</v>
          </cell>
          <cell r="F11">
            <v>0</v>
          </cell>
          <cell r="G11">
            <v>0</v>
          </cell>
          <cell r="I11">
            <v>100</v>
          </cell>
        </row>
        <row r="12">
          <cell r="A12" t="str">
            <v>Kamonyi</v>
          </cell>
          <cell r="B12">
            <v>0</v>
          </cell>
          <cell r="C12">
            <v>0</v>
          </cell>
          <cell r="D12">
            <v>80</v>
          </cell>
          <cell r="E12">
            <v>0</v>
          </cell>
          <cell r="F12">
            <v>20</v>
          </cell>
          <cell r="G12">
            <v>0</v>
          </cell>
          <cell r="I12">
            <v>100</v>
          </cell>
        </row>
        <row r="13">
          <cell r="A13" t="str">
            <v>Karongi</v>
          </cell>
          <cell r="B13">
            <v>0</v>
          </cell>
          <cell r="C13">
            <v>0</v>
          </cell>
          <cell r="D13">
            <v>28.57</v>
          </cell>
          <cell r="E13">
            <v>0</v>
          </cell>
          <cell r="F13">
            <v>71.430000000000007</v>
          </cell>
          <cell r="G13">
            <v>0</v>
          </cell>
          <cell r="I13">
            <v>100</v>
          </cell>
        </row>
        <row r="14">
          <cell r="A14" t="str">
            <v>Rutsiro</v>
          </cell>
          <cell r="B14">
            <v>0</v>
          </cell>
          <cell r="C14">
            <v>42.86</v>
          </cell>
          <cell r="D14">
            <v>42.86</v>
          </cell>
          <cell r="E14">
            <v>0</v>
          </cell>
          <cell r="F14">
            <v>7.14</v>
          </cell>
          <cell r="G14">
            <v>7.14</v>
          </cell>
          <cell r="I14">
            <v>100</v>
          </cell>
        </row>
        <row r="15">
          <cell r="A15" t="str">
            <v>Rubavu</v>
          </cell>
          <cell r="B15">
            <v>0</v>
          </cell>
          <cell r="C15">
            <v>23.08</v>
          </cell>
          <cell r="D15">
            <v>53.85</v>
          </cell>
          <cell r="E15">
            <v>0</v>
          </cell>
          <cell r="F15">
            <v>23.08</v>
          </cell>
          <cell r="G15">
            <v>0</v>
          </cell>
          <cell r="I15">
            <v>100</v>
          </cell>
        </row>
        <row r="16">
          <cell r="A16" t="str">
            <v>Nyabihu</v>
          </cell>
          <cell r="B16">
            <v>0</v>
          </cell>
          <cell r="C16">
            <v>0</v>
          </cell>
          <cell r="D16">
            <v>25</v>
          </cell>
          <cell r="E16">
            <v>0</v>
          </cell>
          <cell r="F16">
            <v>75</v>
          </cell>
          <cell r="G16">
            <v>0</v>
          </cell>
          <cell r="I16">
            <v>100</v>
          </cell>
        </row>
        <row r="17">
          <cell r="A17" t="str">
            <v>Rusizi</v>
          </cell>
          <cell r="B17">
            <v>0</v>
          </cell>
          <cell r="C17">
            <v>0</v>
          </cell>
          <cell r="D17">
            <v>100</v>
          </cell>
          <cell r="E17">
            <v>0</v>
          </cell>
          <cell r="F17">
            <v>0</v>
          </cell>
          <cell r="G17">
            <v>0</v>
          </cell>
          <cell r="I17">
            <v>100</v>
          </cell>
        </row>
        <row r="18">
          <cell r="A18" t="str">
            <v>Nyamasheke</v>
          </cell>
          <cell r="B18">
            <v>0</v>
          </cell>
          <cell r="C18">
            <v>0</v>
          </cell>
          <cell r="D18">
            <v>0</v>
          </cell>
          <cell r="E18">
            <v>25</v>
          </cell>
          <cell r="F18">
            <v>50</v>
          </cell>
          <cell r="G18">
            <v>25</v>
          </cell>
          <cell r="I18">
            <v>100</v>
          </cell>
        </row>
        <row r="19">
          <cell r="A19" t="str">
            <v>Rulindo</v>
          </cell>
          <cell r="B19">
            <v>0</v>
          </cell>
          <cell r="C19">
            <v>9.09</v>
          </cell>
          <cell r="D19">
            <v>45.45</v>
          </cell>
          <cell r="E19">
            <v>0</v>
          </cell>
          <cell r="F19">
            <v>18.18</v>
          </cell>
          <cell r="G19">
            <v>27.27</v>
          </cell>
          <cell r="I19">
            <v>100</v>
          </cell>
        </row>
        <row r="20">
          <cell r="A20" t="str">
            <v>Gakenke</v>
          </cell>
          <cell r="B20">
            <v>0</v>
          </cell>
          <cell r="C20">
            <v>0</v>
          </cell>
          <cell r="D20">
            <v>66.67</v>
          </cell>
          <cell r="E20">
            <v>0</v>
          </cell>
          <cell r="F20">
            <v>33.33</v>
          </cell>
          <cell r="G20">
            <v>0</v>
          </cell>
          <cell r="I20">
            <v>100</v>
          </cell>
        </row>
        <row r="21">
          <cell r="A21" t="str">
            <v>Musanze</v>
          </cell>
          <cell r="B21">
            <v>7.14</v>
          </cell>
          <cell r="C21">
            <v>14.29</v>
          </cell>
          <cell r="D21">
            <v>50</v>
          </cell>
          <cell r="E21">
            <v>0</v>
          </cell>
          <cell r="F21">
            <v>28.57</v>
          </cell>
          <cell r="G21">
            <v>0</v>
          </cell>
          <cell r="I21">
            <v>100</v>
          </cell>
        </row>
        <row r="22">
          <cell r="A22" t="str">
            <v>Burera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100</v>
          </cell>
          <cell r="G22">
            <v>0</v>
          </cell>
          <cell r="I22">
            <v>100</v>
          </cell>
        </row>
        <row r="23">
          <cell r="A23" t="str">
            <v>Gicumbi</v>
          </cell>
          <cell r="B23">
            <v>0</v>
          </cell>
          <cell r="C23">
            <v>42.86</v>
          </cell>
          <cell r="D23">
            <v>28.57</v>
          </cell>
          <cell r="E23">
            <v>0</v>
          </cell>
          <cell r="F23">
            <v>28.57</v>
          </cell>
          <cell r="G23">
            <v>0</v>
          </cell>
          <cell r="I23">
            <v>100</v>
          </cell>
        </row>
        <row r="24">
          <cell r="A24" t="str">
            <v>Rwamagana</v>
          </cell>
          <cell r="B24">
            <v>0</v>
          </cell>
          <cell r="C24">
            <v>0</v>
          </cell>
          <cell r="D24">
            <v>57.14</v>
          </cell>
          <cell r="E24">
            <v>14.29</v>
          </cell>
          <cell r="F24">
            <v>28.57</v>
          </cell>
          <cell r="G24">
            <v>0</v>
          </cell>
          <cell r="I24">
            <v>100</v>
          </cell>
        </row>
        <row r="25">
          <cell r="A25" t="str">
            <v>Nyagatare</v>
          </cell>
          <cell r="B25">
            <v>0</v>
          </cell>
          <cell r="C25">
            <v>0</v>
          </cell>
          <cell r="D25">
            <v>50</v>
          </cell>
          <cell r="E25">
            <v>0</v>
          </cell>
          <cell r="F25">
            <v>50</v>
          </cell>
          <cell r="G25">
            <v>0</v>
          </cell>
          <cell r="I25">
            <v>100</v>
          </cell>
        </row>
        <row r="26">
          <cell r="A26" t="str">
            <v>Gatsibo</v>
          </cell>
          <cell r="B26">
            <v>0</v>
          </cell>
          <cell r="C26">
            <v>0</v>
          </cell>
          <cell r="D26">
            <v>23.81</v>
          </cell>
          <cell r="E26">
            <v>4.76</v>
          </cell>
          <cell r="F26">
            <v>71.430000000000007</v>
          </cell>
          <cell r="G26">
            <v>0</v>
          </cell>
          <cell r="I26">
            <v>100</v>
          </cell>
        </row>
        <row r="27">
          <cell r="A27" t="str">
            <v>Kayonza</v>
          </cell>
          <cell r="B27">
            <v>0</v>
          </cell>
          <cell r="C27">
            <v>0</v>
          </cell>
          <cell r="D27">
            <v>100</v>
          </cell>
          <cell r="E27">
            <v>0</v>
          </cell>
          <cell r="F27">
            <v>0</v>
          </cell>
          <cell r="G27">
            <v>0</v>
          </cell>
          <cell r="I27">
            <v>100</v>
          </cell>
        </row>
        <row r="28">
          <cell r="A28" t="str">
            <v>Kirehe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100</v>
          </cell>
          <cell r="G28">
            <v>0</v>
          </cell>
          <cell r="I28">
            <v>100</v>
          </cell>
        </row>
        <row r="29">
          <cell r="A29" t="str">
            <v>Bugesera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83.33</v>
          </cell>
          <cell r="G29">
            <v>16.670000000000002</v>
          </cell>
          <cell r="I29">
            <v>100</v>
          </cell>
        </row>
        <row r="30">
          <cell r="A30" t="str">
            <v xml:space="preserve">Overall </v>
          </cell>
          <cell r="B30">
            <v>2.58</v>
          </cell>
          <cell r="C30">
            <v>7.73</v>
          </cell>
          <cell r="D30">
            <v>53.61</v>
          </cell>
          <cell r="E30">
            <v>2.06</v>
          </cell>
          <cell r="F30">
            <v>29.9</v>
          </cell>
          <cell r="G30">
            <v>4.12</v>
          </cell>
          <cell r="I30">
            <v>100</v>
          </cell>
        </row>
      </sheetData>
      <sheetData sheetId="5" refreshError="1"/>
      <sheetData sheetId="6" refreshError="1">
        <row r="5">
          <cell r="A5" t="str">
            <v>Nyarugenge</v>
          </cell>
          <cell r="B5">
            <v>23.08</v>
          </cell>
          <cell r="C5">
            <v>76.92</v>
          </cell>
          <cell r="D5">
            <v>100</v>
          </cell>
        </row>
        <row r="6">
          <cell r="A6" t="str">
            <v>Gasabo</v>
          </cell>
          <cell r="B6">
            <v>85.71</v>
          </cell>
          <cell r="C6">
            <v>14.29</v>
          </cell>
          <cell r="D6">
            <v>100</v>
          </cell>
        </row>
        <row r="7">
          <cell r="A7" t="str">
            <v>Kicukiro</v>
          </cell>
          <cell r="B7">
            <v>0</v>
          </cell>
          <cell r="C7">
            <v>0</v>
          </cell>
          <cell r="D7">
            <v>100</v>
          </cell>
        </row>
        <row r="8">
          <cell r="A8" t="str">
            <v>Nyanza</v>
          </cell>
          <cell r="B8">
            <v>46.97</v>
          </cell>
          <cell r="C8">
            <v>53.03</v>
          </cell>
          <cell r="D8">
            <v>100</v>
          </cell>
        </row>
        <row r="9">
          <cell r="A9" t="str">
            <v>Gisagara</v>
          </cell>
          <cell r="B9">
            <v>32.46</v>
          </cell>
          <cell r="C9">
            <v>67.540000000000006</v>
          </cell>
          <cell r="D9">
            <v>100</v>
          </cell>
        </row>
        <row r="10">
          <cell r="A10" t="str">
            <v>Nyaruguru</v>
          </cell>
          <cell r="B10">
            <v>89.36</v>
          </cell>
          <cell r="C10">
            <v>10.64</v>
          </cell>
          <cell r="D10">
            <v>100</v>
          </cell>
        </row>
        <row r="11">
          <cell r="A11" t="str">
            <v>Huye</v>
          </cell>
          <cell r="B11">
            <v>50</v>
          </cell>
          <cell r="C11">
            <v>50</v>
          </cell>
          <cell r="D11">
            <v>100</v>
          </cell>
        </row>
        <row r="12">
          <cell r="A12" t="str">
            <v>Nyamagabe</v>
          </cell>
          <cell r="B12">
            <v>86.36</v>
          </cell>
          <cell r="C12">
            <v>13.64</v>
          </cell>
          <cell r="D12">
            <v>100</v>
          </cell>
        </row>
        <row r="13">
          <cell r="A13" t="str">
            <v>Ruhango</v>
          </cell>
          <cell r="B13">
            <v>65.709999999999994</v>
          </cell>
          <cell r="C13">
            <v>34.29</v>
          </cell>
          <cell r="D13">
            <v>100</v>
          </cell>
        </row>
        <row r="14">
          <cell r="A14" t="str">
            <v>Muhanga</v>
          </cell>
          <cell r="B14">
            <v>79.37</v>
          </cell>
          <cell r="C14">
            <v>20.63</v>
          </cell>
          <cell r="D14">
            <v>100</v>
          </cell>
        </row>
        <row r="15">
          <cell r="A15" t="str">
            <v>Kamonyi</v>
          </cell>
          <cell r="B15">
            <v>64.290000000000006</v>
          </cell>
          <cell r="C15">
            <v>35.71</v>
          </cell>
          <cell r="D15">
            <v>100</v>
          </cell>
        </row>
        <row r="16">
          <cell r="A16" t="str">
            <v>Karongi</v>
          </cell>
          <cell r="B16">
            <v>45.45</v>
          </cell>
          <cell r="C16">
            <v>54.55</v>
          </cell>
          <cell r="D16">
            <v>100</v>
          </cell>
        </row>
        <row r="17">
          <cell r="A17" t="str">
            <v>Rutsiro</v>
          </cell>
          <cell r="B17">
            <v>69.7</v>
          </cell>
          <cell r="C17">
            <v>30.3</v>
          </cell>
          <cell r="D17">
            <v>100</v>
          </cell>
        </row>
        <row r="18">
          <cell r="A18" t="str">
            <v>Rubavu</v>
          </cell>
          <cell r="B18">
            <v>36.96</v>
          </cell>
          <cell r="C18">
            <v>63.04</v>
          </cell>
          <cell r="D18">
            <v>100</v>
          </cell>
        </row>
        <row r="19">
          <cell r="A19" t="str">
            <v>Nyabihu</v>
          </cell>
          <cell r="B19">
            <v>74.36</v>
          </cell>
          <cell r="C19">
            <v>25.64</v>
          </cell>
          <cell r="D19">
            <v>100</v>
          </cell>
        </row>
        <row r="20">
          <cell r="A20" t="str">
            <v>Ngororero</v>
          </cell>
          <cell r="B20">
            <v>60</v>
          </cell>
          <cell r="C20">
            <v>40</v>
          </cell>
          <cell r="D20">
            <v>100</v>
          </cell>
        </row>
        <row r="21">
          <cell r="A21" t="str">
            <v>Rusizi</v>
          </cell>
          <cell r="B21">
            <v>70.27</v>
          </cell>
          <cell r="C21">
            <v>29.73</v>
          </cell>
          <cell r="D21">
            <v>100</v>
          </cell>
        </row>
        <row r="22">
          <cell r="A22" t="str">
            <v>Nyamasheke</v>
          </cell>
          <cell r="B22">
            <v>80</v>
          </cell>
          <cell r="C22">
            <v>20</v>
          </cell>
          <cell r="D22">
            <v>100</v>
          </cell>
        </row>
        <row r="23">
          <cell r="A23" t="str">
            <v>Rulindo</v>
          </cell>
          <cell r="B23">
            <v>95</v>
          </cell>
          <cell r="C23">
            <v>5</v>
          </cell>
          <cell r="D23">
            <v>100</v>
          </cell>
        </row>
        <row r="24">
          <cell r="A24" t="str">
            <v>Gakenke</v>
          </cell>
          <cell r="B24">
            <v>96.55</v>
          </cell>
          <cell r="C24">
            <v>3.45</v>
          </cell>
          <cell r="D24">
            <v>100</v>
          </cell>
        </row>
        <row r="25">
          <cell r="A25" t="str">
            <v>Musanze</v>
          </cell>
          <cell r="B25">
            <v>88.12</v>
          </cell>
          <cell r="C25">
            <v>11.88</v>
          </cell>
          <cell r="D25">
            <v>100</v>
          </cell>
        </row>
        <row r="26">
          <cell r="A26" t="str">
            <v>Burera</v>
          </cell>
          <cell r="B26">
            <v>67.16</v>
          </cell>
          <cell r="C26">
            <v>32.840000000000003</v>
          </cell>
          <cell r="D26">
            <v>100</v>
          </cell>
        </row>
        <row r="27">
          <cell r="A27" t="str">
            <v>Gicumbi</v>
          </cell>
          <cell r="B27">
            <v>90.74</v>
          </cell>
          <cell r="C27">
            <v>9.26</v>
          </cell>
          <cell r="D27">
            <v>100</v>
          </cell>
        </row>
        <row r="28">
          <cell r="A28" t="str">
            <v>Rwamagana</v>
          </cell>
          <cell r="B28">
            <v>57.89</v>
          </cell>
          <cell r="C28">
            <v>42.11</v>
          </cell>
          <cell r="D28">
            <v>100</v>
          </cell>
        </row>
        <row r="29">
          <cell r="A29" t="str">
            <v>Nyagatare</v>
          </cell>
          <cell r="B29">
            <v>11.76</v>
          </cell>
          <cell r="C29">
            <v>88.24</v>
          </cell>
          <cell r="D29">
            <v>100</v>
          </cell>
        </row>
        <row r="30">
          <cell r="A30" t="str">
            <v>Gatsibo</v>
          </cell>
          <cell r="B30">
            <v>67.569999999999993</v>
          </cell>
          <cell r="C30">
            <v>32.43</v>
          </cell>
          <cell r="D30">
            <v>100</v>
          </cell>
        </row>
        <row r="31">
          <cell r="A31" t="str">
            <v>Kayonza</v>
          </cell>
          <cell r="B31">
            <v>40</v>
          </cell>
          <cell r="C31">
            <v>60</v>
          </cell>
          <cell r="D31">
            <v>100</v>
          </cell>
        </row>
        <row r="32">
          <cell r="A32" t="str">
            <v>Kirehe</v>
          </cell>
          <cell r="B32">
            <v>71.430000000000007</v>
          </cell>
          <cell r="C32">
            <v>28.57</v>
          </cell>
          <cell r="D32">
            <v>100</v>
          </cell>
        </row>
        <row r="33">
          <cell r="A33" t="str">
            <v>Ngoma</v>
          </cell>
          <cell r="B33">
            <v>0</v>
          </cell>
          <cell r="C33">
            <v>0</v>
          </cell>
          <cell r="D33">
            <v>100</v>
          </cell>
        </row>
        <row r="34">
          <cell r="A34" t="str">
            <v>Bugesera</v>
          </cell>
          <cell r="B34">
            <v>8.11</v>
          </cell>
          <cell r="C34">
            <v>91.89</v>
          </cell>
          <cell r="D34">
            <v>100</v>
          </cell>
        </row>
        <row r="35">
          <cell r="A35" t="str">
            <v>SSF Overall</v>
          </cell>
          <cell r="B35">
            <v>62.79</v>
          </cell>
          <cell r="C35">
            <v>37.21</v>
          </cell>
          <cell r="D35">
            <v>100</v>
          </cell>
        </row>
        <row r="36">
          <cell r="A36" t="str">
            <v>2018 Seasonal Agricultural Survey - Season C</v>
          </cell>
        </row>
      </sheetData>
      <sheetData sheetId="7" refreshError="1"/>
      <sheetData sheetId="8" refreshError="1">
        <row r="4">
          <cell r="A4" t="str">
            <v>Nyarugenge</v>
          </cell>
          <cell r="B4">
            <v>50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50</v>
          </cell>
          <cell r="I4">
            <v>0</v>
          </cell>
          <cell r="J4">
            <v>100</v>
          </cell>
        </row>
        <row r="5">
          <cell r="A5" t="str">
            <v>Gasabo</v>
          </cell>
          <cell r="B5">
            <v>64.709999999999994</v>
          </cell>
          <cell r="C5">
            <v>0</v>
          </cell>
          <cell r="D5">
            <v>0</v>
          </cell>
          <cell r="E5">
            <v>23.53</v>
          </cell>
          <cell r="F5">
            <v>0</v>
          </cell>
          <cell r="G5">
            <v>11.76</v>
          </cell>
          <cell r="I5">
            <v>0</v>
          </cell>
          <cell r="J5">
            <v>100</v>
          </cell>
        </row>
        <row r="6">
          <cell r="A6" t="str">
            <v>Kicukiro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100</v>
          </cell>
        </row>
        <row r="7">
          <cell r="A7" t="str">
            <v>Nyanza</v>
          </cell>
          <cell r="B7">
            <v>25</v>
          </cell>
          <cell r="C7">
            <v>0</v>
          </cell>
          <cell r="D7">
            <v>0</v>
          </cell>
          <cell r="E7">
            <v>50</v>
          </cell>
          <cell r="F7">
            <v>0</v>
          </cell>
          <cell r="G7">
            <v>25</v>
          </cell>
          <cell r="I7">
            <v>0</v>
          </cell>
          <cell r="J7">
            <v>100</v>
          </cell>
        </row>
        <row r="8">
          <cell r="A8" t="str">
            <v>Gisagara</v>
          </cell>
          <cell r="B8">
            <v>33.33</v>
          </cell>
          <cell r="C8">
            <v>0</v>
          </cell>
          <cell r="D8">
            <v>0</v>
          </cell>
          <cell r="E8">
            <v>25</v>
          </cell>
          <cell r="F8">
            <v>2.78</v>
          </cell>
          <cell r="G8">
            <v>38.89</v>
          </cell>
          <cell r="I8">
            <v>0</v>
          </cell>
          <cell r="J8">
            <v>100</v>
          </cell>
        </row>
        <row r="9">
          <cell r="A9" t="str">
            <v>Nyaruguru</v>
          </cell>
          <cell r="B9">
            <v>0</v>
          </cell>
          <cell r="C9">
            <v>0</v>
          </cell>
          <cell r="D9">
            <v>0</v>
          </cell>
          <cell r="E9">
            <v>75</v>
          </cell>
          <cell r="F9">
            <v>0</v>
          </cell>
          <cell r="G9">
            <v>25</v>
          </cell>
          <cell r="I9">
            <v>0</v>
          </cell>
          <cell r="J9">
            <v>100</v>
          </cell>
        </row>
        <row r="10">
          <cell r="A10" t="str">
            <v>Huye</v>
          </cell>
          <cell r="B10">
            <v>42.86</v>
          </cell>
          <cell r="C10">
            <v>0</v>
          </cell>
          <cell r="D10">
            <v>0</v>
          </cell>
          <cell r="E10">
            <v>28.57</v>
          </cell>
          <cell r="F10">
            <v>0</v>
          </cell>
          <cell r="G10">
            <v>28.57</v>
          </cell>
          <cell r="I10">
            <v>0</v>
          </cell>
          <cell r="J10">
            <v>100</v>
          </cell>
        </row>
        <row r="11">
          <cell r="A11" t="str">
            <v>Nyamagabe</v>
          </cell>
          <cell r="B11">
            <v>53.85</v>
          </cell>
          <cell r="C11">
            <v>0</v>
          </cell>
          <cell r="D11">
            <v>0</v>
          </cell>
          <cell r="E11">
            <v>38.46</v>
          </cell>
          <cell r="F11">
            <v>0</v>
          </cell>
          <cell r="G11">
            <v>7.69</v>
          </cell>
          <cell r="I11">
            <v>0</v>
          </cell>
          <cell r="J11">
            <v>100</v>
          </cell>
        </row>
        <row r="12">
          <cell r="A12" t="str">
            <v>Ruhango</v>
          </cell>
          <cell r="B12">
            <v>10</v>
          </cell>
          <cell r="C12">
            <v>0</v>
          </cell>
          <cell r="D12">
            <v>10</v>
          </cell>
          <cell r="E12">
            <v>80</v>
          </cell>
          <cell r="F12">
            <v>0</v>
          </cell>
          <cell r="G12">
            <v>0</v>
          </cell>
          <cell r="I12">
            <v>0</v>
          </cell>
          <cell r="J12">
            <v>100</v>
          </cell>
        </row>
        <row r="13">
          <cell r="A13" t="str">
            <v>Muhanga</v>
          </cell>
          <cell r="B13">
            <v>0</v>
          </cell>
          <cell r="C13">
            <v>0</v>
          </cell>
          <cell r="D13">
            <v>0</v>
          </cell>
          <cell r="E13">
            <v>28.57</v>
          </cell>
          <cell r="F13">
            <v>0</v>
          </cell>
          <cell r="G13">
            <v>71.430000000000007</v>
          </cell>
          <cell r="I13">
            <v>0</v>
          </cell>
          <cell r="J13">
            <v>100</v>
          </cell>
        </row>
        <row r="14">
          <cell r="A14" t="str">
            <v>Kamonyi</v>
          </cell>
          <cell r="B14">
            <v>0</v>
          </cell>
          <cell r="C14">
            <v>0</v>
          </cell>
          <cell r="D14">
            <v>14.29</v>
          </cell>
          <cell r="E14">
            <v>42.86</v>
          </cell>
          <cell r="F14">
            <v>0</v>
          </cell>
          <cell r="G14">
            <v>42.86</v>
          </cell>
          <cell r="I14">
            <v>0</v>
          </cell>
          <cell r="J14">
            <v>100</v>
          </cell>
        </row>
        <row r="15">
          <cell r="A15" t="str">
            <v>Karongi</v>
          </cell>
          <cell r="B15">
            <v>33.33</v>
          </cell>
          <cell r="C15">
            <v>16.670000000000002</v>
          </cell>
          <cell r="D15">
            <v>0</v>
          </cell>
          <cell r="E15">
            <v>33.33</v>
          </cell>
          <cell r="F15">
            <v>0</v>
          </cell>
          <cell r="G15">
            <v>16.670000000000002</v>
          </cell>
          <cell r="I15">
            <v>0</v>
          </cell>
          <cell r="J15">
            <v>100</v>
          </cell>
        </row>
        <row r="16">
          <cell r="A16" t="str">
            <v>Rutsiro</v>
          </cell>
          <cell r="B16">
            <v>72.88</v>
          </cell>
          <cell r="C16">
            <v>0</v>
          </cell>
          <cell r="D16">
            <v>0</v>
          </cell>
          <cell r="E16">
            <v>16.95</v>
          </cell>
          <cell r="F16">
            <v>0</v>
          </cell>
          <cell r="G16">
            <v>10.17</v>
          </cell>
          <cell r="I16">
            <v>0</v>
          </cell>
          <cell r="J16">
            <v>100</v>
          </cell>
        </row>
        <row r="17">
          <cell r="A17" t="str">
            <v>Rubavu</v>
          </cell>
          <cell r="B17">
            <v>82.5</v>
          </cell>
          <cell r="C17">
            <v>0</v>
          </cell>
          <cell r="D17">
            <v>0</v>
          </cell>
          <cell r="E17">
            <v>7.5</v>
          </cell>
          <cell r="F17">
            <v>2.5</v>
          </cell>
          <cell r="G17">
            <v>7.5</v>
          </cell>
          <cell r="I17">
            <v>0</v>
          </cell>
          <cell r="J17">
            <v>100</v>
          </cell>
        </row>
        <row r="18">
          <cell r="A18" t="str">
            <v>Nyabihu</v>
          </cell>
          <cell r="B18">
            <v>74.58</v>
          </cell>
          <cell r="C18">
            <v>0</v>
          </cell>
          <cell r="D18">
            <v>0</v>
          </cell>
          <cell r="E18">
            <v>3.39</v>
          </cell>
          <cell r="F18">
            <v>0</v>
          </cell>
          <cell r="G18">
            <v>16.95</v>
          </cell>
          <cell r="I18">
            <v>5.08</v>
          </cell>
          <cell r="J18">
            <v>100</v>
          </cell>
        </row>
        <row r="19">
          <cell r="A19" t="str">
            <v>Ngororero</v>
          </cell>
          <cell r="B19">
            <v>50</v>
          </cell>
          <cell r="C19">
            <v>0</v>
          </cell>
          <cell r="D19">
            <v>0</v>
          </cell>
          <cell r="E19">
            <v>50</v>
          </cell>
          <cell r="F19">
            <v>0</v>
          </cell>
          <cell r="G19">
            <v>0</v>
          </cell>
          <cell r="I19">
            <v>0</v>
          </cell>
          <cell r="J19">
            <v>100</v>
          </cell>
        </row>
        <row r="20">
          <cell r="A20" t="str">
            <v>Rusizi</v>
          </cell>
          <cell r="B20">
            <v>51.72</v>
          </cell>
          <cell r="C20">
            <v>0</v>
          </cell>
          <cell r="D20">
            <v>0</v>
          </cell>
          <cell r="E20">
            <v>20.69</v>
          </cell>
          <cell r="F20">
            <v>0</v>
          </cell>
          <cell r="G20">
            <v>27.59</v>
          </cell>
          <cell r="I20">
            <v>0</v>
          </cell>
          <cell r="J20">
            <v>100</v>
          </cell>
        </row>
        <row r="21">
          <cell r="A21" t="str">
            <v>Nyamasheke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100</v>
          </cell>
          <cell r="I21">
            <v>0</v>
          </cell>
          <cell r="J21">
            <v>100</v>
          </cell>
        </row>
        <row r="22">
          <cell r="A22" t="str">
            <v>Rulindo</v>
          </cell>
          <cell r="B22">
            <v>27.27</v>
          </cell>
          <cell r="C22">
            <v>0</v>
          </cell>
          <cell r="D22">
            <v>0</v>
          </cell>
          <cell r="E22">
            <v>36.36</v>
          </cell>
          <cell r="F22">
            <v>0</v>
          </cell>
          <cell r="G22">
            <v>36.36</v>
          </cell>
          <cell r="I22">
            <v>0</v>
          </cell>
          <cell r="J22">
            <v>100</v>
          </cell>
        </row>
        <row r="23">
          <cell r="A23" t="str">
            <v>Gakenke</v>
          </cell>
          <cell r="B23">
            <v>38.46</v>
          </cell>
          <cell r="C23">
            <v>0</v>
          </cell>
          <cell r="D23">
            <v>0</v>
          </cell>
          <cell r="E23">
            <v>15.38</v>
          </cell>
          <cell r="F23">
            <v>0</v>
          </cell>
          <cell r="G23">
            <v>46.15</v>
          </cell>
          <cell r="I23">
            <v>0</v>
          </cell>
          <cell r="J23">
            <v>100</v>
          </cell>
        </row>
        <row r="24">
          <cell r="A24" t="str">
            <v>Musanze</v>
          </cell>
          <cell r="B24">
            <v>79.75</v>
          </cell>
          <cell r="C24">
            <v>0</v>
          </cell>
          <cell r="D24">
            <v>0</v>
          </cell>
          <cell r="E24">
            <v>7.59</v>
          </cell>
          <cell r="F24">
            <v>0</v>
          </cell>
          <cell r="G24">
            <v>11.39</v>
          </cell>
          <cell r="I24">
            <v>1.27</v>
          </cell>
          <cell r="J24">
            <v>100</v>
          </cell>
        </row>
        <row r="25">
          <cell r="A25" t="str">
            <v>Burera</v>
          </cell>
          <cell r="B25">
            <v>91.18</v>
          </cell>
          <cell r="C25">
            <v>0</v>
          </cell>
          <cell r="D25">
            <v>1.47</v>
          </cell>
          <cell r="E25">
            <v>4.41</v>
          </cell>
          <cell r="F25">
            <v>0</v>
          </cell>
          <cell r="G25">
            <v>2.94</v>
          </cell>
          <cell r="I25">
            <v>0</v>
          </cell>
          <cell r="J25">
            <v>100</v>
          </cell>
        </row>
        <row r="26">
          <cell r="A26" t="str">
            <v>Gicumbi</v>
          </cell>
          <cell r="B26">
            <v>81.25</v>
          </cell>
          <cell r="C26">
            <v>6.25</v>
          </cell>
          <cell r="D26">
            <v>0</v>
          </cell>
          <cell r="E26">
            <v>6.25</v>
          </cell>
          <cell r="F26">
            <v>0</v>
          </cell>
          <cell r="G26">
            <v>6.25</v>
          </cell>
          <cell r="I26">
            <v>0</v>
          </cell>
          <cell r="J26">
            <v>100</v>
          </cell>
        </row>
        <row r="27">
          <cell r="A27" t="str">
            <v>Rwamagana</v>
          </cell>
          <cell r="B27">
            <v>33.33</v>
          </cell>
          <cell r="C27">
            <v>0</v>
          </cell>
          <cell r="D27">
            <v>0</v>
          </cell>
          <cell r="E27">
            <v>40</v>
          </cell>
          <cell r="F27">
            <v>0</v>
          </cell>
          <cell r="G27">
            <v>26.67</v>
          </cell>
          <cell r="I27">
            <v>0</v>
          </cell>
          <cell r="J27">
            <v>100</v>
          </cell>
        </row>
        <row r="28">
          <cell r="A28" t="str">
            <v>Nyagatare</v>
          </cell>
          <cell r="B28">
            <v>14.29</v>
          </cell>
          <cell r="C28">
            <v>0</v>
          </cell>
          <cell r="D28">
            <v>0</v>
          </cell>
          <cell r="E28">
            <v>28.57</v>
          </cell>
          <cell r="F28">
            <v>0</v>
          </cell>
          <cell r="G28">
            <v>57.14</v>
          </cell>
          <cell r="I28">
            <v>0</v>
          </cell>
          <cell r="J28">
            <v>100</v>
          </cell>
        </row>
        <row r="29">
          <cell r="A29" t="str">
            <v>Gatsibo</v>
          </cell>
          <cell r="B29">
            <v>22.22</v>
          </cell>
          <cell r="C29">
            <v>0</v>
          </cell>
          <cell r="D29">
            <v>0</v>
          </cell>
          <cell r="E29">
            <v>55.56</v>
          </cell>
          <cell r="F29">
            <v>0</v>
          </cell>
          <cell r="G29">
            <v>22.22</v>
          </cell>
          <cell r="I29">
            <v>0</v>
          </cell>
          <cell r="J29">
            <v>100</v>
          </cell>
        </row>
        <row r="30">
          <cell r="A30" t="str">
            <v>Kayonza</v>
          </cell>
          <cell r="B30">
            <v>0</v>
          </cell>
          <cell r="C30">
            <v>0</v>
          </cell>
          <cell r="D30">
            <v>0</v>
          </cell>
          <cell r="E30">
            <v>100</v>
          </cell>
          <cell r="F30">
            <v>0</v>
          </cell>
          <cell r="G30">
            <v>0</v>
          </cell>
          <cell r="I30">
            <v>0</v>
          </cell>
          <cell r="J30">
            <v>100</v>
          </cell>
        </row>
        <row r="31">
          <cell r="A31" t="str">
            <v>Kirehe</v>
          </cell>
          <cell r="B31">
            <v>37.5</v>
          </cell>
          <cell r="C31">
            <v>0</v>
          </cell>
          <cell r="D31">
            <v>0</v>
          </cell>
          <cell r="E31">
            <v>37.5</v>
          </cell>
          <cell r="F31">
            <v>0</v>
          </cell>
          <cell r="G31">
            <v>25</v>
          </cell>
          <cell r="H31">
            <v>0</v>
          </cell>
          <cell r="I31">
            <v>0</v>
          </cell>
          <cell r="J31">
            <v>100</v>
          </cell>
        </row>
        <row r="32">
          <cell r="A32" t="str">
            <v>Ngoma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100</v>
          </cell>
        </row>
        <row r="33">
          <cell r="A33" t="str">
            <v>Bugesera</v>
          </cell>
          <cell r="B33">
            <v>26.47</v>
          </cell>
          <cell r="C33">
            <v>0</v>
          </cell>
          <cell r="D33">
            <v>0</v>
          </cell>
          <cell r="E33">
            <v>34.78</v>
          </cell>
          <cell r="F33">
            <v>0</v>
          </cell>
          <cell r="G33">
            <v>24.64</v>
          </cell>
          <cell r="H33">
            <v>0</v>
          </cell>
          <cell r="I33">
            <v>0</v>
          </cell>
          <cell r="J33">
            <v>100</v>
          </cell>
        </row>
        <row r="34">
          <cell r="A34" t="str">
            <v>SSF Overall</v>
          </cell>
          <cell r="B34">
            <v>59.6</v>
          </cell>
          <cell r="C34">
            <v>0.5</v>
          </cell>
          <cell r="D34">
            <v>0.5</v>
          </cell>
          <cell r="E34">
            <v>19.53</v>
          </cell>
          <cell r="F34">
            <v>0.67</v>
          </cell>
          <cell r="G34">
            <v>18.53</v>
          </cell>
          <cell r="H34">
            <v>0</v>
          </cell>
          <cell r="I34">
            <v>0.67</v>
          </cell>
          <cell r="J34">
            <v>100</v>
          </cell>
        </row>
        <row r="35">
          <cell r="A35" t="str">
            <v>2018 Seasonal Agricultural Survey - Season C</v>
          </cell>
        </row>
      </sheetData>
      <sheetData sheetId="9" refreshError="1">
        <row r="5">
          <cell r="A5" t="str">
            <v>Nyarugenge</v>
          </cell>
          <cell r="B5">
            <v>38.46</v>
          </cell>
          <cell r="C5">
            <v>61.54</v>
          </cell>
          <cell r="D5">
            <v>100</v>
          </cell>
        </row>
        <row r="6">
          <cell r="A6" t="str">
            <v>Gasabo</v>
          </cell>
          <cell r="B6">
            <v>76.19</v>
          </cell>
          <cell r="C6">
            <v>23.81</v>
          </cell>
          <cell r="D6">
            <v>100</v>
          </cell>
        </row>
        <row r="7">
          <cell r="A7" t="str">
            <v>Kicukiro</v>
          </cell>
          <cell r="B7">
            <v>0</v>
          </cell>
          <cell r="C7">
            <v>0</v>
          </cell>
          <cell r="D7">
            <v>100</v>
          </cell>
        </row>
        <row r="8">
          <cell r="A8" t="str">
            <v>Nyanza</v>
          </cell>
          <cell r="B8">
            <v>28.79</v>
          </cell>
          <cell r="C8">
            <v>71.209999999999994</v>
          </cell>
          <cell r="D8">
            <v>100</v>
          </cell>
        </row>
        <row r="9">
          <cell r="A9" t="str">
            <v>Gisagara</v>
          </cell>
          <cell r="B9">
            <v>41.23</v>
          </cell>
          <cell r="C9">
            <v>58.77</v>
          </cell>
          <cell r="D9">
            <v>100</v>
          </cell>
        </row>
        <row r="10">
          <cell r="A10" t="str">
            <v>Nyaruguru</v>
          </cell>
          <cell r="B10">
            <v>4.26</v>
          </cell>
          <cell r="C10">
            <v>95.74</v>
          </cell>
          <cell r="D10">
            <v>100</v>
          </cell>
        </row>
        <row r="11">
          <cell r="A11" t="str">
            <v>Huye</v>
          </cell>
          <cell r="B11">
            <v>14.29</v>
          </cell>
          <cell r="C11">
            <v>85.71</v>
          </cell>
          <cell r="D11">
            <v>100</v>
          </cell>
        </row>
        <row r="12">
          <cell r="A12" t="str">
            <v>Nyamagabe</v>
          </cell>
          <cell r="B12">
            <v>11.36</v>
          </cell>
          <cell r="C12">
            <v>88.64</v>
          </cell>
          <cell r="D12">
            <v>100</v>
          </cell>
        </row>
        <row r="13">
          <cell r="A13" t="str">
            <v>Ruhango</v>
          </cell>
          <cell r="B13">
            <v>31.43</v>
          </cell>
          <cell r="C13">
            <v>68.569999999999993</v>
          </cell>
          <cell r="D13">
            <v>100</v>
          </cell>
        </row>
        <row r="14">
          <cell r="A14" t="str">
            <v>Muhanga</v>
          </cell>
          <cell r="B14">
            <v>0</v>
          </cell>
          <cell r="C14">
            <v>100</v>
          </cell>
          <cell r="D14">
            <v>100</v>
          </cell>
        </row>
        <row r="15">
          <cell r="A15" t="str">
            <v>Kamonyi</v>
          </cell>
          <cell r="B15">
            <v>46.43</v>
          </cell>
          <cell r="C15">
            <v>53.57</v>
          </cell>
          <cell r="D15">
            <v>100</v>
          </cell>
        </row>
        <row r="16">
          <cell r="A16" t="str">
            <v>Karongi</v>
          </cell>
          <cell r="B16">
            <v>50</v>
          </cell>
          <cell r="C16">
            <v>50</v>
          </cell>
          <cell r="D16">
            <v>100</v>
          </cell>
        </row>
        <row r="17">
          <cell r="A17" t="str">
            <v>Rutsiro</v>
          </cell>
          <cell r="B17">
            <v>86.36</v>
          </cell>
          <cell r="C17">
            <v>13.64</v>
          </cell>
          <cell r="D17">
            <v>100</v>
          </cell>
        </row>
        <row r="18">
          <cell r="A18" t="str">
            <v>Rubavu</v>
          </cell>
          <cell r="B18">
            <v>86.96</v>
          </cell>
          <cell r="C18">
            <v>13.04</v>
          </cell>
          <cell r="D18">
            <v>100</v>
          </cell>
        </row>
        <row r="19">
          <cell r="A19" t="str">
            <v>Nyabihu</v>
          </cell>
          <cell r="B19">
            <v>69.23</v>
          </cell>
          <cell r="C19">
            <v>30.77</v>
          </cell>
          <cell r="D19">
            <v>100</v>
          </cell>
        </row>
        <row r="20">
          <cell r="A20" t="str">
            <v>Ngororero</v>
          </cell>
          <cell r="B20">
            <v>0</v>
          </cell>
          <cell r="C20">
            <v>100</v>
          </cell>
          <cell r="D20">
            <v>100</v>
          </cell>
        </row>
        <row r="21">
          <cell r="A21" t="str">
            <v>Rusizi</v>
          </cell>
          <cell r="B21">
            <v>37.840000000000003</v>
          </cell>
          <cell r="C21">
            <v>62.16</v>
          </cell>
          <cell r="D21">
            <v>100</v>
          </cell>
        </row>
        <row r="22">
          <cell r="A22" t="str">
            <v>Nyamasheke</v>
          </cell>
          <cell r="B22">
            <v>0</v>
          </cell>
          <cell r="C22">
            <v>100</v>
          </cell>
          <cell r="D22">
            <v>100</v>
          </cell>
        </row>
        <row r="23">
          <cell r="A23" t="str">
            <v>Rulindo</v>
          </cell>
          <cell r="B23">
            <v>50</v>
          </cell>
          <cell r="C23">
            <v>50</v>
          </cell>
          <cell r="D23">
            <v>100</v>
          </cell>
        </row>
        <row r="24">
          <cell r="A24" t="str">
            <v>Gakenke</v>
          </cell>
          <cell r="B24">
            <v>37.93</v>
          </cell>
          <cell r="C24">
            <v>62.07</v>
          </cell>
          <cell r="D24">
            <v>100</v>
          </cell>
        </row>
        <row r="25">
          <cell r="A25" t="str">
            <v>Musanze</v>
          </cell>
          <cell r="B25">
            <v>82.18</v>
          </cell>
          <cell r="C25">
            <v>17.82</v>
          </cell>
          <cell r="D25">
            <v>100</v>
          </cell>
        </row>
        <row r="26">
          <cell r="A26" t="str">
            <v>Burera</v>
          </cell>
          <cell r="B26">
            <v>55.97</v>
          </cell>
          <cell r="C26">
            <v>44.03</v>
          </cell>
          <cell r="D26">
            <v>100</v>
          </cell>
        </row>
        <row r="27">
          <cell r="A27" t="str">
            <v>Gicumbi</v>
          </cell>
          <cell r="B27">
            <v>42.59</v>
          </cell>
          <cell r="C27">
            <v>57.41</v>
          </cell>
          <cell r="D27">
            <v>100</v>
          </cell>
        </row>
        <row r="28">
          <cell r="A28" t="str">
            <v>Rwamagana</v>
          </cell>
          <cell r="B28">
            <v>63.16</v>
          </cell>
          <cell r="C28">
            <v>36.840000000000003</v>
          </cell>
          <cell r="D28">
            <v>100</v>
          </cell>
        </row>
        <row r="29">
          <cell r="A29" t="str">
            <v>Nyagatare</v>
          </cell>
          <cell r="B29">
            <v>41.18</v>
          </cell>
          <cell r="C29">
            <v>58.82</v>
          </cell>
          <cell r="D29">
            <v>100</v>
          </cell>
        </row>
        <row r="30">
          <cell r="A30" t="str">
            <v>Gatsibo</v>
          </cell>
          <cell r="B30">
            <v>48.65</v>
          </cell>
          <cell r="C30">
            <v>51.35</v>
          </cell>
          <cell r="D30">
            <v>100</v>
          </cell>
        </row>
        <row r="31">
          <cell r="A31" t="str">
            <v>Kayonza</v>
          </cell>
          <cell r="B31">
            <v>80</v>
          </cell>
          <cell r="C31">
            <v>20</v>
          </cell>
          <cell r="D31">
            <v>100</v>
          </cell>
        </row>
        <row r="32">
          <cell r="A32" t="str">
            <v>Kirehe</v>
          </cell>
          <cell r="B32">
            <v>42.86</v>
          </cell>
          <cell r="C32">
            <v>57.14</v>
          </cell>
          <cell r="D32">
            <v>100</v>
          </cell>
        </row>
        <row r="33">
          <cell r="A33" t="str">
            <v>Ngoma</v>
          </cell>
          <cell r="B33">
            <v>0</v>
          </cell>
          <cell r="C33">
            <v>0</v>
          </cell>
          <cell r="D33">
            <v>100</v>
          </cell>
        </row>
        <row r="34">
          <cell r="A34" t="str">
            <v>Bugesera</v>
          </cell>
          <cell r="B34">
            <v>45.95</v>
          </cell>
          <cell r="C34">
            <v>54.05</v>
          </cell>
          <cell r="D34">
            <v>100</v>
          </cell>
        </row>
        <row r="35">
          <cell r="A35" t="str">
            <v>SSF Overall</v>
          </cell>
          <cell r="B35">
            <v>46.06</v>
          </cell>
          <cell r="C35">
            <v>53.94</v>
          </cell>
          <cell r="D35">
            <v>100</v>
          </cell>
        </row>
        <row r="36">
          <cell r="A36" t="str">
            <v>2018 Seasonal Agricultural Survey - Season C</v>
          </cell>
        </row>
      </sheetData>
      <sheetData sheetId="10" refreshError="1">
        <row r="5">
          <cell r="A5" t="str">
            <v>Nyarugenge</v>
          </cell>
          <cell r="B5">
            <v>40</v>
          </cell>
          <cell r="C5">
            <v>0</v>
          </cell>
          <cell r="D5">
            <v>0</v>
          </cell>
          <cell r="E5">
            <v>0</v>
          </cell>
          <cell r="F5">
            <v>20</v>
          </cell>
          <cell r="G5">
            <v>40</v>
          </cell>
          <cell r="H5">
            <v>0</v>
          </cell>
          <cell r="I5">
            <v>100</v>
          </cell>
        </row>
        <row r="6">
          <cell r="A6" t="str">
            <v>Gasabo</v>
          </cell>
          <cell r="B6">
            <v>52.94</v>
          </cell>
          <cell r="C6">
            <v>0</v>
          </cell>
          <cell r="D6">
            <v>0</v>
          </cell>
          <cell r="E6">
            <v>11.76</v>
          </cell>
          <cell r="F6">
            <v>0</v>
          </cell>
          <cell r="G6">
            <v>23.53</v>
          </cell>
          <cell r="H6">
            <v>11.76</v>
          </cell>
          <cell r="I6">
            <v>100</v>
          </cell>
        </row>
        <row r="7">
          <cell r="A7" t="str">
            <v>Kicukiro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100</v>
          </cell>
        </row>
        <row r="8">
          <cell r="A8" t="str">
            <v>Nyanza</v>
          </cell>
          <cell r="B8">
            <v>50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45</v>
          </cell>
          <cell r="H8">
            <v>5</v>
          </cell>
          <cell r="I8">
            <v>100</v>
          </cell>
        </row>
        <row r="9">
          <cell r="A9" t="str">
            <v>Gisagara</v>
          </cell>
          <cell r="B9">
            <v>26</v>
          </cell>
          <cell r="C9">
            <v>0</v>
          </cell>
          <cell r="D9">
            <v>0</v>
          </cell>
          <cell r="E9">
            <v>34</v>
          </cell>
          <cell r="F9">
            <v>0</v>
          </cell>
          <cell r="G9">
            <v>40</v>
          </cell>
          <cell r="H9">
            <v>0</v>
          </cell>
          <cell r="I9">
            <v>100</v>
          </cell>
        </row>
        <row r="10">
          <cell r="A10" t="str">
            <v>Nyaruguru</v>
          </cell>
          <cell r="B10">
            <v>0</v>
          </cell>
          <cell r="C10">
            <v>0</v>
          </cell>
          <cell r="D10">
            <v>0</v>
          </cell>
          <cell r="E10">
            <v>50</v>
          </cell>
          <cell r="F10">
            <v>50</v>
          </cell>
          <cell r="G10">
            <v>0</v>
          </cell>
          <cell r="H10">
            <v>0</v>
          </cell>
          <cell r="I10">
            <v>100</v>
          </cell>
        </row>
        <row r="11">
          <cell r="A11" t="str">
            <v>Huye</v>
          </cell>
          <cell r="B11">
            <v>50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50</v>
          </cell>
          <cell r="H11">
            <v>0</v>
          </cell>
          <cell r="I11">
            <v>100</v>
          </cell>
        </row>
        <row r="12">
          <cell r="A12" t="str">
            <v>Nyamagabe</v>
          </cell>
          <cell r="B12">
            <v>16.670000000000002</v>
          </cell>
          <cell r="C12">
            <v>0</v>
          </cell>
          <cell r="D12">
            <v>0</v>
          </cell>
          <cell r="E12">
            <v>50</v>
          </cell>
          <cell r="F12">
            <v>0</v>
          </cell>
          <cell r="G12">
            <v>33.33</v>
          </cell>
          <cell r="H12">
            <v>0</v>
          </cell>
          <cell r="I12">
            <v>100</v>
          </cell>
        </row>
        <row r="13">
          <cell r="A13" t="str">
            <v>Ruhango</v>
          </cell>
          <cell r="B13">
            <v>35.71</v>
          </cell>
          <cell r="C13">
            <v>0</v>
          </cell>
          <cell r="D13">
            <v>0</v>
          </cell>
          <cell r="E13">
            <v>7.14</v>
          </cell>
          <cell r="F13">
            <v>0</v>
          </cell>
          <cell r="G13">
            <v>57.14</v>
          </cell>
          <cell r="H13">
            <v>0</v>
          </cell>
          <cell r="I13">
            <v>100</v>
          </cell>
        </row>
        <row r="14">
          <cell r="A14" t="str">
            <v>Muhanga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100</v>
          </cell>
        </row>
        <row r="15">
          <cell r="A15" t="str">
            <v>Kamonyi</v>
          </cell>
          <cell r="B15">
            <v>40</v>
          </cell>
          <cell r="C15">
            <v>0</v>
          </cell>
          <cell r="D15">
            <v>0</v>
          </cell>
          <cell r="E15">
            <v>13.33</v>
          </cell>
          <cell r="F15">
            <v>0</v>
          </cell>
          <cell r="G15">
            <v>46.67</v>
          </cell>
          <cell r="H15">
            <v>0</v>
          </cell>
          <cell r="I15">
            <v>100</v>
          </cell>
        </row>
        <row r="16">
          <cell r="A16" t="str">
            <v>Karongi</v>
          </cell>
          <cell r="B16">
            <v>15.38</v>
          </cell>
          <cell r="C16">
            <v>0</v>
          </cell>
          <cell r="D16">
            <v>0</v>
          </cell>
          <cell r="E16">
            <v>38.46</v>
          </cell>
          <cell r="F16">
            <v>0</v>
          </cell>
          <cell r="G16">
            <v>15.38</v>
          </cell>
          <cell r="H16">
            <v>30.77</v>
          </cell>
          <cell r="I16">
            <v>100</v>
          </cell>
        </row>
        <row r="17">
          <cell r="A17" t="str">
            <v>Rutsiro</v>
          </cell>
          <cell r="B17">
            <v>72.31</v>
          </cell>
          <cell r="C17">
            <v>4.62</v>
          </cell>
          <cell r="D17">
            <v>0</v>
          </cell>
          <cell r="E17">
            <v>10.77</v>
          </cell>
          <cell r="F17">
            <v>0</v>
          </cell>
          <cell r="G17">
            <v>3.08</v>
          </cell>
          <cell r="H17">
            <v>9.23</v>
          </cell>
          <cell r="I17">
            <v>100</v>
          </cell>
        </row>
        <row r="18">
          <cell r="A18" t="str">
            <v>Rubavu</v>
          </cell>
          <cell r="B18">
            <v>90</v>
          </cell>
          <cell r="C18">
            <v>2.5</v>
          </cell>
          <cell r="D18">
            <v>0</v>
          </cell>
          <cell r="E18">
            <v>7.5</v>
          </cell>
          <cell r="F18">
            <v>0</v>
          </cell>
          <cell r="G18">
            <v>0</v>
          </cell>
          <cell r="H18">
            <v>0</v>
          </cell>
          <cell r="I18">
            <v>100</v>
          </cell>
        </row>
        <row r="19">
          <cell r="A19" t="str">
            <v>Nyabihu</v>
          </cell>
          <cell r="B19">
            <v>72.73</v>
          </cell>
          <cell r="C19">
            <v>7.27</v>
          </cell>
          <cell r="D19">
            <v>1.82</v>
          </cell>
          <cell r="E19">
            <v>10.91</v>
          </cell>
          <cell r="F19">
            <v>0</v>
          </cell>
          <cell r="G19">
            <v>0</v>
          </cell>
          <cell r="H19">
            <v>7.27</v>
          </cell>
          <cell r="I19">
            <v>100</v>
          </cell>
        </row>
        <row r="20">
          <cell r="A20" t="str">
            <v>Ngororero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100</v>
          </cell>
        </row>
        <row r="21">
          <cell r="A21" t="str">
            <v>Rusizi</v>
          </cell>
          <cell r="B21">
            <v>58.82</v>
          </cell>
          <cell r="C21">
            <v>5.88</v>
          </cell>
          <cell r="D21">
            <v>0</v>
          </cell>
          <cell r="E21">
            <v>0</v>
          </cell>
          <cell r="F21">
            <v>0</v>
          </cell>
          <cell r="G21">
            <v>29.41</v>
          </cell>
          <cell r="H21">
            <v>5.88</v>
          </cell>
          <cell r="I21">
            <v>100</v>
          </cell>
        </row>
        <row r="22">
          <cell r="A22" t="str">
            <v>Nyamasheke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100</v>
          </cell>
        </row>
        <row r="23">
          <cell r="A23" t="str">
            <v>Rulindo</v>
          </cell>
          <cell r="B23">
            <v>10</v>
          </cell>
          <cell r="C23">
            <v>0</v>
          </cell>
          <cell r="D23">
            <v>0</v>
          </cell>
          <cell r="E23">
            <v>60</v>
          </cell>
          <cell r="F23">
            <v>0</v>
          </cell>
          <cell r="G23">
            <v>30</v>
          </cell>
          <cell r="H23">
            <v>0</v>
          </cell>
          <cell r="I23">
            <v>100</v>
          </cell>
        </row>
        <row r="24">
          <cell r="A24" t="str">
            <v>Gakenke</v>
          </cell>
          <cell r="B24">
            <v>27.27</v>
          </cell>
          <cell r="C24">
            <v>0</v>
          </cell>
          <cell r="D24">
            <v>0</v>
          </cell>
          <cell r="E24">
            <v>54.55</v>
          </cell>
          <cell r="F24">
            <v>0</v>
          </cell>
          <cell r="G24">
            <v>18.18</v>
          </cell>
          <cell r="H24">
            <v>0</v>
          </cell>
          <cell r="I24">
            <v>100</v>
          </cell>
        </row>
        <row r="25">
          <cell r="A25" t="str">
            <v>Musanze</v>
          </cell>
          <cell r="B25">
            <v>64.290000000000006</v>
          </cell>
          <cell r="C25">
            <v>0</v>
          </cell>
          <cell r="D25">
            <v>1.19</v>
          </cell>
          <cell r="E25">
            <v>22.62</v>
          </cell>
          <cell r="F25">
            <v>0</v>
          </cell>
          <cell r="G25">
            <v>8.33</v>
          </cell>
          <cell r="H25">
            <v>3.57</v>
          </cell>
          <cell r="I25">
            <v>100</v>
          </cell>
        </row>
        <row r="26">
          <cell r="A26" t="str">
            <v>Burera</v>
          </cell>
          <cell r="B26">
            <v>68.42</v>
          </cell>
          <cell r="C26">
            <v>2.63</v>
          </cell>
          <cell r="D26">
            <v>3.95</v>
          </cell>
          <cell r="E26">
            <v>23.68</v>
          </cell>
          <cell r="F26">
            <v>0</v>
          </cell>
          <cell r="G26">
            <v>0</v>
          </cell>
          <cell r="H26">
            <v>1.32</v>
          </cell>
          <cell r="I26">
            <v>100</v>
          </cell>
        </row>
        <row r="27">
          <cell r="A27" t="str">
            <v>Gicumbi</v>
          </cell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20.83</v>
          </cell>
          <cell r="H27">
            <v>4.17</v>
          </cell>
          <cell r="I27">
            <v>100</v>
          </cell>
        </row>
        <row r="28">
          <cell r="A28" t="str">
            <v>Rwamagana</v>
          </cell>
          <cell r="B28">
            <v>33.33</v>
          </cell>
          <cell r="C28">
            <v>0</v>
          </cell>
          <cell r="D28">
            <v>0</v>
          </cell>
          <cell r="E28">
            <v>25</v>
          </cell>
          <cell r="F28">
            <v>0</v>
          </cell>
          <cell r="G28">
            <v>25</v>
          </cell>
          <cell r="H28">
            <v>16.670000000000002</v>
          </cell>
          <cell r="I28">
            <v>100</v>
          </cell>
        </row>
        <row r="29">
          <cell r="A29" t="str">
            <v>Nyagatare</v>
          </cell>
          <cell r="B29">
            <v>42.86</v>
          </cell>
          <cell r="C29">
            <v>0</v>
          </cell>
          <cell r="D29">
            <v>0</v>
          </cell>
          <cell r="E29">
            <v>14.29</v>
          </cell>
          <cell r="F29">
            <v>0</v>
          </cell>
          <cell r="G29">
            <v>28.57</v>
          </cell>
          <cell r="H29">
            <v>14.29</v>
          </cell>
          <cell r="I29">
            <v>100</v>
          </cell>
        </row>
        <row r="30">
          <cell r="A30" t="str">
            <v>Gatsibo</v>
          </cell>
          <cell r="B30">
            <v>26.32</v>
          </cell>
          <cell r="C30">
            <v>0</v>
          </cell>
          <cell r="D30">
            <v>0</v>
          </cell>
          <cell r="E30">
            <v>21.05</v>
          </cell>
          <cell r="F30">
            <v>0</v>
          </cell>
          <cell r="G30">
            <v>47.37</v>
          </cell>
          <cell r="H30">
            <v>5.26</v>
          </cell>
          <cell r="I30">
            <v>100</v>
          </cell>
        </row>
        <row r="31">
          <cell r="A31" t="str">
            <v>Kayonza</v>
          </cell>
          <cell r="B31">
            <v>50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25</v>
          </cell>
          <cell r="H31">
            <v>25</v>
          </cell>
          <cell r="I31">
            <v>100</v>
          </cell>
        </row>
        <row r="32">
          <cell r="A32" t="str">
            <v>Kirehe</v>
          </cell>
          <cell r="B32">
            <v>33.33</v>
          </cell>
          <cell r="C32">
            <v>0</v>
          </cell>
          <cell r="D32">
            <v>0</v>
          </cell>
          <cell r="E32">
            <v>66.67</v>
          </cell>
          <cell r="F32">
            <v>0</v>
          </cell>
          <cell r="G32">
            <v>0</v>
          </cell>
          <cell r="H32">
            <v>0</v>
          </cell>
          <cell r="I32">
            <v>100</v>
          </cell>
        </row>
        <row r="33">
          <cell r="A33" t="str">
            <v>Ngoma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100</v>
          </cell>
        </row>
        <row r="34">
          <cell r="A34" t="str">
            <v>Bugesera</v>
          </cell>
          <cell r="B34">
            <v>18.920000000000002</v>
          </cell>
          <cell r="C34">
            <v>2.7</v>
          </cell>
          <cell r="D34">
            <v>2.7</v>
          </cell>
          <cell r="E34">
            <v>24.32</v>
          </cell>
          <cell r="F34">
            <v>0</v>
          </cell>
          <cell r="G34">
            <v>43.24</v>
          </cell>
          <cell r="H34">
            <v>8.11</v>
          </cell>
          <cell r="I34">
            <v>100</v>
          </cell>
        </row>
        <row r="35">
          <cell r="A35" t="str">
            <v>SSF Overall</v>
          </cell>
          <cell r="B35">
            <v>54.59</v>
          </cell>
          <cell r="C35">
            <v>1.97</v>
          </cell>
          <cell r="D35">
            <v>0.98</v>
          </cell>
          <cell r="E35">
            <v>18.850000000000001</v>
          </cell>
          <cell r="F35">
            <v>0.33</v>
          </cell>
          <cell r="G35">
            <v>18.2</v>
          </cell>
          <cell r="H35">
            <v>5.08</v>
          </cell>
          <cell r="I35">
            <v>100</v>
          </cell>
        </row>
        <row r="36">
          <cell r="A36" t="str">
            <v>2018 Seasonal Agricultural Survey - Season C</v>
          </cell>
        </row>
      </sheetData>
      <sheetData sheetId="11" refreshError="1">
        <row r="5">
          <cell r="A5" t="str">
            <v>Nyarugenge</v>
          </cell>
          <cell r="B5">
            <v>37.5</v>
          </cell>
          <cell r="C5">
            <v>62.5</v>
          </cell>
        </row>
        <row r="6">
          <cell r="A6" t="str">
            <v>Gasabo</v>
          </cell>
          <cell r="B6">
            <v>86.96</v>
          </cell>
          <cell r="C6">
            <v>13.04</v>
          </cell>
        </row>
        <row r="7">
          <cell r="A7" t="str">
            <v>Kicukiro</v>
          </cell>
          <cell r="B7">
            <v>0</v>
          </cell>
          <cell r="C7">
            <v>0</v>
          </cell>
        </row>
        <row r="8">
          <cell r="A8" t="str">
            <v>Nyanza</v>
          </cell>
          <cell r="B8">
            <v>43.59</v>
          </cell>
          <cell r="C8">
            <v>56.41</v>
          </cell>
        </row>
        <row r="9">
          <cell r="A9" t="str">
            <v>Gisagara</v>
          </cell>
          <cell r="B9">
            <v>29.63</v>
          </cell>
          <cell r="C9">
            <v>70.37</v>
          </cell>
        </row>
        <row r="10">
          <cell r="A10" t="str">
            <v>Nyaruguru</v>
          </cell>
          <cell r="B10">
            <v>10.91</v>
          </cell>
          <cell r="C10">
            <v>89.09</v>
          </cell>
        </row>
        <row r="11">
          <cell r="A11" t="str">
            <v>Huye</v>
          </cell>
          <cell r="B11">
            <v>32.26</v>
          </cell>
          <cell r="C11">
            <v>67.739999999999995</v>
          </cell>
        </row>
        <row r="12">
          <cell r="A12" t="str">
            <v>Nyamagabe</v>
          </cell>
          <cell r="B12">
            <v>32.729999999999997</v>
          </cell>
          <cell r="C12">
            <v>67.27</v>
          </cell>
        </row>
        <row r="13">
          <cell r="A13" t="str">
            <v>Ruhango</v>
          </cell>
          <cell r="B13">
            <v>31.82</v>
          </cell>
          <cell r="C13">
            <v>68.180000000000007</v>
          </cell>
        </row>
        <row r="14">
          <cell r="A14" t="str">
            <v>Muhanga</v>
          </cell>
          <cell r="B14">
            <v>12.35</v>
          </cell>
          <cell r="C14">
            <v>87.65</v>
          </cell>
        </row>
        <row r="15">
          <cell r="A15" t="str">
            <v>Kamonyi</v>
          </cell>
          <cell r="B15">
            <v>82.86</v>
          </cell>
          <cell r="C15">
            <v>17.14</v>
          </cell>
        </row>
        <row r="16">
          <cell r="A16" t="str">
            <v>Karongi</v>
          </cell>
          <cell r="B16">
            <v>52</v>
          </cell>
          <cell r="C16">
            <v>48</v>
          </cell>
        </row>
        <row r="17">
          <cell r="A17" t="str">
            <v>Rutsiro</v>
          </cell>
          <cell r="B17">
            <v>11</v>
          </cell>
          <cell r="C17">
            <v>89</v>
          </cell>
        </row>
        <row r="18">
          <cell r="A18" t="str">
            <v>Rubavu</v>
          </cell>
          <cell r="B18">
            <v>0</v>
          </cell>
          <cell r="C18">
            <v>100</v>
          </cell>
        </row>
        <row r="19">
          <cell r="A19" t="str">
            <v>Nyabihu</v>
          </cell>
          <cell r="B19">
            <v>1.25</v>
          </cell>
          <cell r="C19">
            <v>98.75</v>
          </cell>
        </row>
        <row r="20">
          <cell r="A20" t="str">
            <v>Ngororero</v>
          </cell>
          <cell r="B20">
            <v>3.08</v>
          </cell>
          <cell r="C20">
            <v>96.92</v>
          </cell>
        </row>
        <row r="21">
          <cell r="A21" t="str">
            <v>Rusizi</v>
          </cell>
          <cell r="B21">
            <v>34.69</v>
          </cell>
          <cell r="C21">
            <v>65.31</v>
          </cell>
        </row>
        <row r="22">
          <cell r="A22" t="str">
            <v>Nyamasheke</v>
          </cell>
          <cell r="B22">
            <v>60</v>
          </cell>
          <cell r="C22">
            <v>40</v>
          </cell>
        </row>
        <row r="23">
          <cell r="A23" t="str">
            <v>Rulindo</v>
          </cell>
          <cell r="B23">
            <v>74.069999999999993</v>
          </cell>
          <cell r="C23">
            <v>25.93</v>
          </cell>
        </row>
        <row r="24">
          <cell r="A24" t="str">
            <v>Gakenke</v>
          </cell>
          <cell r="B24">
            <v>44.44</v>
          </cell>
          <cell r="C24">
            <v>55.56</v>
          </cell>
        </row>
        <row r="25">
          <cell r="A25" t="str">
            <v>Musanze</v>
          </cell>
          <cell r="B25">
            <v>21.57</v>
          </cell>
          <cell r="C25">
            <v>78.430000000000007</v>
          </cell>
        </row>
        <row r="26">
          <cell r="A26" t="str">
            <v>Burera</v>
          </cell>
          <cell r="B26">
            <v>0.72</v>
          </cell>
          <cell r="C26">
            <v>99.28</v>
          </cell>
        </row>
        <row r="27">
          <cell r="A27" t="str">
            <v>Gicumbi</v>
          </cell>
          <cell r="B27">
            <v>68.42</v>
          </cell>
          <cell r="C27">
            <v>31.58</v>
          </cell>
        </row>
        <row r="28">
          <cell r="A28" t="str">
            <v>Rwamagana</v>
          </cell>
          <cell r="B28">
            <v>80</v>
          </cell>
          <cell r="C28">
            <v>20</v>
          </cell>
        </row>
        <row r="29">
          <cell r="A29" t="str">
            <v>Nyagatare</v>
          </cell>
          <cell r="B29">
            <v>47.06</v>
          </cell>
          <cell r="C29">
            <v>52.94</v>
          </cell>
        </row>
        <row r="30">
          <cell r="A30" t="str">
            <v>Gatsibo</v>
          </cell>
          <cell r="B30">
            <v>57.78</v>
          </cell>
          <cell r="C30">
            <v>42.22</v>
          </cell>
        </row>
        <row r="31">
          <cell r="A31" t="str">
            <v>Kayonza</v>
          </cell>
          <cell r="B31">
            <v>100</v>
          </cell>
          <cell r="C31">
            <v>0</v>
          </cell>
        </row>
        <row r="32">
          <cell r="A32" t="str">
            <v>Kirehe</v>
          </cell>
          <cell r="B32">
            <v>90</v>
          </cell>
          <cell r="C32">
            <v>10</v>
          </cell>
        </row>
        <row r="33">
          <cell r="A33" t="str">
            <v>Ngoma</v>
          </cell>
          <cell r="B33">
            <v>0</v>
          </cell>
          <cell r="C33">
            <v>0</v>
          </cell>
        </row>
        <row r="34">
          <cell r="A34" t="str">
            <v>Bugesera</v>
          </cell>
          <cell r="B34">
            <v>17.07</v>
          </cell>
          <cell r="C34">
            <v>82.93</v>
          </cell>
        </row>
        <row r="35">
          <cell r="A35" t="str">
            <v>SSF Overall</v>
          </cell>
          <cell r="B35">
            <v>28.04</v>
          </cell>
          <cell r="C35">
            <v>71.959999999999994</v>
          </cell>
        </row>
        <row r="36">
          <cell r="A36" t="str">
            <v>2018 Seasonal Agricultural Survey - Season C</v>
          </cell>
        </row>
      </sheetData>
      <sheetData sheetId="12" refreshError="1">
        <row r="5">
          <cell r="A5" t="str">
            <v>Nyarugenge</v>
          </cell>
          <cell r="B5">
            <v>33.33</v>
          </cell>
          <cell r="C5">
            <v>0</v>
          </cell>
          <cell r="D5">
            <v>66.67</v>
          </cell>
          <cell r="E5">
            <v>100</v>
          </cell>
        </row>
        <row r="6">
          <cell r="A6" t="str">
            <v>Gasabo</v>
          </cell>
          <cell r="B6">
            <v>20</v>
          </cell>
          <cell r="C6">
            <v>10</v>
          </cell>
          <cell r="D6">
            <v>70</v>
          </cell>
          <cell r="E6">
            <v>100</v>
          </cell>
        </row>
        <row r="7">
          <cell r="A7" t="str">
            <v>Nyanza</v>
          </cell>
          <cell r="B7">
            <v>5.88</v>
          </cell>
          <cell r="C7">
            <v>0</v>
          </cell>
          <cell r="D7">
            <v>94.12</v>
          </cell>
          <cell r="E7">
            <v>100</v>
          </cell>
        </row>
        <row r="8">
          <cell r="A8" t="str">
            <v>Gisagara</v>
          </cell>
          <cell r="B8">
            <v>7.5</v>
          </cell>
          <cell r="C8">
            <v>0</v>
          </cell>
          <cell r="D8">
            <v>92.5</v>
          </cell>
          <cell r="E8">
            <v>100</v>
          </cell>
        </row>
        <row r="9">
          <cell r="A9" t="str">
            <v>Nyaruguru</v>
          </cell>
          <cell r="B9">
            <v>33.33</v>
          </cell>
          <cell r="C9">
            <v>0</v>
          </cell>
          <cell r="D9">
            <v>66.67</v>
          </cell>
          <cell r="E9">
            <v>100</v>
          </cell>
        </row>
        <row r="10">
          <cell r="A10" t="str">
            <v>Huye</v>
          </cell>
          <cell r="B10">
            <v>10</v>
          </cell>
          <cell r="C10">
            <v>0</v>
          </cell>
          <cell r="D10">
            <v>90</v>
          </cell>
          <cell r="E10">
            <v>100</v>
          </cell>
        </row>
        <row r="11">
          <cell r="A11" t="str">
            <v>Nyamagabe</v>
          </cell>
          <cell r="B11">
            <v>0</v>
          </cell>
          <cell r="C11">
            <v>0</v>
          </cell>
          <cell r="D11">
            <v>100</v>
          </cell>
          <cell r="E11">
            <v>100</v>
          </cell>
        </row>
        <row r="12">
          <cell r="A12" t="str">
            <v>Ruhango</v>
          </cell>
          <cell r="B12">
            <v>0</v>
          </cell>
          <cell r="C12">
            <v>0</v>
          </cell>
          <cell r="D12">
            <v>100</v>
          </cell>
          <cell r="E12">
            <v>100</v>
          </cell>
        </row>
        <row r="13">
          <cell r="A13" t="str">
            <v>Muhanga</v>
          </cell>
          <cell r="B13">
            <v>0</v>
          </cell>
          <cell r="C13">
            <v>0</v>
          </cell>
          <cell r="D13">
            <v>100</v>
          </cell>
          <cell r="E13">
            <v>100</v>
          </cell>
        </row>
        <row r="14">
          <cell r="A14" t="str">
            <v>Kamonyi</v>
          </cell>
          <cell r="B14">
            <v>6.9</v>
          </cell>
          <cell r="C14">
            <v>0</v>
          </cell>
          <cell r="D14">
            <v>93.1</v>
          </cell>
          <cell r="E14">
            <v>100</v>
          </cell>
        </row>
        <row r="15">
          <cell r="A15" t="str">
            <v>Karongi</v>
          </cell>
          <cell r="B15">
            <v>15.38</v>
          </cell>
          <cell r="C15">
            <v>0</v>
          </cell>
          <cell r="D15">
            <v>84.62</v>
          </cell>
          <cell r="E15">
            <v>100</v>
          </cell>
        </row>
        <row r="16">
          <cell r="A16" t="str">
            <v>Rutsiro</v>
          </cell>
          <cell r="B16">
            <v>0</v>
          </cell>
          <cell r="C16">
            <v>0</v>
          </cell>
          <cell r="D16">
            <v>100</v>
          </cell>
          <cell r="E16">
            <v>100</v>
          </cell>
        </row>
        <row r="17">
          <cell r="A17" t="str">
            <v>Nyabihu</v>
          </cell>
          <cell r="B17">
            <v>0</v>
          </cell>
          <cell r="C17">
            <v>0</v>
          </cell>
          <cell r="D17">
            <v>100</v>
          </cell>
          <cell r="E17">
            <v>100</v>
          </cell>
        </row>
        <row r="18">
          <cell r="A18" t="str">
            <v>Ngororero</v>
          </cell>
          <cell r="B18">
            <v>0</v>
          </cell>
          <cell r="C18">
            <v>0</v>
          </cell>
          <cell r="D18">
            <v>100</v>
          </cell>
          <cell r="E18">
            <v>100</v>
          </cell>
        </row>
        <row r="19">
          <cell r="A19" t="str">
            <v>Rusizi</v>
          </cell>
          <cell r="B19">
            <v>23.53</v>
          </cell>
          <cell r="C19">
            <v>0</v>
          </cell>
          <cell r="D19">
            <v>76.47</v>
          </cell>
          <cell r="E19">
            <v>100</v>
          </cell>
        </row>
        <row r="20">
          <cell r="A20" t="str">
            <v>Nyamasheke</v>
          </cell>
          <cell r="B20">
            <v>0</v>
          </cell>
          <cell r="C20">
            <v>0</v>
          </cell>
          <cell r="D20">
            <v>100</v>
          </cell>
          <cell r="E20">
            <v>100</v>
          </cell>
        </row>
        <row r="21">
          <cell r="A21" t="str">
            <v>Rulindo</v>
          </cell>
          <cell r="B21">
            <v>35</v>
          </cell>
          <cell r="C21">
            <v>0</v>
          </cell>
          <cell r="D21">
            <v>65</v>
          </cell>
          <cell r="E21">
            <v>100</v>
          </cell>
        </row>
        <row r="22">
          <cell r="A22" t="str">
            <v>Gakenke</v>
          </cell>
          <cell r="B22">
            <v>25</v>
          </cell>
          <cell r="C22">
            <v>0</v>
          </cell>
          <cell r="D22">
            <v>75</v>
          </cell>
          <cell r="E22">
            <v>100</v>
          </cell>
        </row>
        <row r="23">
          <cell r="A23" t="str">
            <v>Musanze</v>
          </cell>
          <cell r="B23">
            <v>0</v>
          </cell>
          <cell r="C23">
            <v>0</v>
          </cell>
          <cell r="D23">
            <v>100</v>
          </cell>
          <cell r="E23">
            <v>100</v>
          </cell>
        </row>
        <row r="24">
          <cell r="A24" t="str">
            <v>Burera</v>
          </cell>
          <cell r="B24">
            <v>100</v>
          </cell>
          <cell r="C24">
            <v>0</v>
          </cell>
          <cell r="D24">
            <v>0</v>
          </cell>
          <cell r="E24">
            <v>100</v>
          </cell>
        </row>
        <row r="25">
          <cell r="A25" t="str">
            <v>Gicumbi</v>
          </cell>
          <cell r="B25">
            <v>20.51</v>
          </cell>
          <cell r="C25">
            <v>0</v>
          </cell>
          <cell r="D25">
            <v>79.489999999999995</v>
          </cell>
          <cell r="E25">
            <v>100</v>
          </cell>
        </row>
        <row r="26">
          <cell r="A26" t="str">
            <v>Rwamagana</v>
          </cell>
          <cell r="B26">
            <v>50</v>
          </cell>
          <cell r="C26">
            <v>0</v>
          </cell>
          <cell r="D26">
            <v>50</v>
          </cell>
          <cell r="E26">
            <v>100</v>
          </cell>
        </row>
        <row r="27">
          <cell r="A27" t="str">
            <v>Nyagatare</v>
          </cell>
          <cell r="B27">
            <v>0</v>
          </cell>
          <cell r="C27">
            <v>0</v>
          </cell>
          <cell r="D27">
            <v>100</v>
          </cell>
          <cell r="E27">
            <v>100</v>
          </cell>
        </row>
        <row r="28">
          <cell r="A28" t="str">
            <v>Gatsibo</v>
          </cell>
          <cell r="B28">
            <v>7.69</v>
          </cell>
          <cell r="C28">
            <v>0</v>
          </cell>
          <cell r="D28">
            <v>92.31</v>
          </cell>
          <cell r="E28">
            <v>100</v>
          </cell>
        </row>
        <row r="29">
          <cell r="A29" t="str">
            <v>Kayonza</v>
          </cell>
          <cell r="B29">
            <v>0</v>
          </cell>
          <cell r="C29">
            <v>0</v>
          </cell>
          <cell r="D29">
            <v>100</v>
          </cell>
          <cell r="E29">
            <v>100</v>
          </cell>
        </row>
        <row r="30">
          <cell r="A30" t="str">
            <v>Kirehe</v>
          </cell>
          <cell r="B30">
            <v>0</v>
          </cell>
          <cell r="C30">
            <v>0</v>
          </cell>
          <cell r="D30">
            <v>100</v>
          </cell>
          <cell r="E30">
            <v>100</v>
          </cell>
        </row>
        <row r="31">
          <cell r="A31" t="str">
            <v>Bugesera</v>
          </cell>
          <cell r="B31">
            <v>42.86</v>
          </cell>
          <cell r="C31">
            <v>0</v>
          </cell>
          <cell r="D31">
            <v>57.14</v>
          </cell>
          <cell r="E31">
            <v>100</v>
          </cell>
        </row>
        <row r="32">
          <cell r="A32" t="str">
            <v>SSF Overall</v>
          </cell>
          <cell r="B32">
            <v>14.15</v>
          </cell>
          <cell r="C32">
            <v>0.49</v>
          </cell>
          <cell r="D32">
            <v>85.37</v>
          </cell>
          <cell r="E32">
            <v>100</v>
          </cell>
        </row>
        <row r="33">
          <cell r="A33" t="str">
            <v>2018 Seasonal Agricultural Survey - Season C</v>
          </cell>
        </row>
      </sheetData>
      <sheetData sheetId="13" refreshError="1"/>
      <sheetData sheetId="14" refreshError="1">
        <row r="5">
          <cell r="A5" t="str">
            <v>Nyarugenge</v>
          </cell>
          <cell r="B5">
            <v>0</v>
          </cell>
          <cell r="C5">
            <v>0</v>
          </cell>
          <cell r="D5">
            <v>0</v>
          </cell>
          <cell r="E5">
            <v>100</v>
          </cell>
          <cell r="F5">
            <v>0</v>
          </cell>
          <cell r="G5">
            <v>0</v>
          </cell>
          <cell r="H5">
            <v>100</v>
          </cell>
        </row>
        <row r="6">
          <cell r="A6" t="str">
            <v>Gasabo</v>
          </cell>
          <cell r="B6">
            <v>0</v>
          </cell>
          <cell r="C6">
            <v>0</v>
          </cell>
          <cell r="D6">
            <v>35</v>
          </cell>
          <cell r="E6">
            <v>65</v>
          </cell>
          <cell r="F6">
            <v>0</v>
          </cell>
          <cell r="G6">
            <v>0</v>
          </cell>
          <cell r="H6">
            <v>100</v>
          </cell>
        </row>
        <row r="7">
          <cell r="A7" t="str">
            <v>Nyanza</v>
          </cell>
          <cell r="B7">
            <v>0</v>
          </cell>
          <cell r="C7">
            <v>0</v>
          </cell>
          <cell r="D7">
            <v>82.35</v>
          </cell>
          <cell r="E7">
            <v>17.649999999999999</v>
          </cell>
          <cell r="F7">
            <v>0</v>
          </cell>
          <cell r="G7">
            <v>0</v>
          </cell>
          <cell r="H7">
            <v>100</v>
          </cell>
        </row>
        <row r="8">
          <cell r="A8" t="str">
            <v>Gisagara</v>
          </cell>
          <cell r="B8">
            <v>17.5</v>
          </cell>
          <cell r="C8">
            <v>0</v>
          </cell>
          <cell r="D8">
            <v>55</v>
          </cell>
          <cell r="E8">
            <v>17.5</v>
          </cell>
          <cell r="F8">
            <v>10</v>
          </cell>
          <cell r="G8">
            <v>0</v>
          </cell>
          <cell r="H8">
            <v>100</v>
          </cell>
        </row>
        <row r="9">
          <cell r="A9" t="str">
            <v>Nyaruguru</v>
          </cell>
          <cell r="B9">
            <v>0</v>
          </cell>
          <cell r="C9">
            <v>0</v>
          </cell>
          <cell r="D9">
            <v>0</v>
          </cell>
          <cell r="E9">
            <v>100</v>
          </cell>
          <cell r="F9">
            <v>0</v>
          </cell>
          <cell r="G9">
            <v>0</v>
          </cell>
          <cell r="H9">
            <v>100</v>
          </cell>
        </row>
        <row r="10">
          <cell r="A10" t="str">
            <v>Huye</v>
          </cell>
          <cell r="B10">
            <v>0</v>
          </cell>
          <cell r="C10">
            <v>0</v>
          </cell>
          <cell r="D10">
            <v>10</v>
          </cell>
          <cell r="E10">
            <v>90</v>
          </cell>
          <cell r="F10">
            <v>0</v>
          </cell>
          <cell r="G10">
            <v>0</v>
          </cell>
          <cell r="H10">
            <v>100</v>
          </cell>
        </row>
        <row r="11">
          <cell r="A11" t="str">
            <v>Nyamagabe</v>
          </cell>
          <cell r="B11">
            <v>0</v>
          </cell>
          <cell r="C11">
            <v>0</v>
          </cell>
          <cell r="D11">
            <v>94.44</v>
          </cell>
          <cell r="E11">
            <v>5.56</v>
          </cell>
          <cell r="F11">
            <v>0</v>
          </cell>
          <cell r="G11">
            <v>0</v>
          </cell>
          <cell r="H11">
            <v>100</v>
          </cell>
        </row>
        <row r="12">
          <cell r="A12" t="str">
            <v>Ruhango</v>
          </cell>
          <cell r="B12">
            <v>0</v>
          </cell>
          <cell r="C12">
            <v>0</v>
          </cell>
          <cell r="D12">
            <v>78.569999999999993</v>
          </cell>
          <cell r="E12">
            <v>21.43</v>
          </cell>
          <cell r="F12">
            <v>0</v>
          </cell>
          <cell r="G12">
            <v>0</v>
          </cell>
          <cell r="H12">
            <v>100</v>
          </cell>
        </row>
        <row r="13">
          <cell r="A13" t="str">
            <v>Muhanga</v>
          </cell>
          <cell r="B13">
            <v>0</v>
          </cell>
          <cell r="C13">
            <v>0</v>
          </cell>
          <cell r="D13">
            <v>40</v>
          </cell>
          <cell r="E13">
            <v>60</v>
          </cell>
          <cell r="F13">
            <v>0</v>
          </cell>
          <cell r="G13">
            <v>0</v>
          </cell>
          <cell r="H13">
            <v>100</v>
          </cell>
        </row>
        <row r="14">
          <cell r="A14" t="str">
            <v>Kamonyi</v>
          </cell>
          <cell r="B14">
            <v>0</v>
          </cell>
          <cell r="C14">
            <v>3.45</v>
          </cell>
          <cell r="D14">
            <v>0</v>
          </cell>
          <cell r="E14">
            <v>93.1</v>
          </cell>
          <cell r="F14">
            <v>3.45</v>
          </cell>
          <cell r="G14">
            <v>0</v>
          </cell>
          <cell r="H14">
            <v>100</v>
          </cell>
        </row>
        <row r="15">
          <cell r="A15" t="str">
            <v>Karongi</v>
          </cell>
          <cell r="B15">
            <v>0</v>
          </cell>
          <cell r="C15">
            <v>0</v>
          </cell>
          <cell r="D15">
            <v>0</v>
          </cell>
          <cell r="E15">
            <v>100</v>
          </cell>
          <cell r="F15">
            <v>0</v>
          </cell>
          <cell r="G15">
            <v>0</v>
          </cell>
          <cell r="H15">
            <v>100</v>
          </cell>
        </row>
        <row r="16">
          <cell r="A16" t="str">
            <v>Rutsiro</v>
          </cell>
          <cell r="B16">
            <v>0</v>
          </cell>
          <cell r="C16">
            <v>0</v>
          </cell>
          <cell r="D16">
            <v>9.09</v>
          </cell>
          <cell r="E16">
            <v>90.91</v>
          </cell>
          <cell r="F16">
            <v>0</v>
          </cell>
          <cell r="G16">
            <v>0</v>
          </cell>
          <cell r="H16">
            <v>100</v>
          </cell>
        </row>
        <row r="17">
          <cell r="A17" t="str">
            <v>Nyabihu</v>
          </cell>
          <cell r="B17">
            <v>0</v>
          </cell>
          <cell r="C17">
            <v>0</v>
          </cell>
          <cell r="D17">
            <v>0</v>
          </cell>
          <cell r="E17">
            <v>100</v>
          </cell>
          <cell r="F17">
            <v>0</v>
          </cell>
          <cell r="G17">
            <v>0</v>
          </cell>
          <cell r="H17">
            <v>100</v>
          </cell>
        </row>
        <row r="18">
          <cell r="A18" t="str">
            <v>Ngororero</v>
          </cell>
          <cell r="B18">
            <v>0</v>
          </cell>
          <cell r="C18">
            <v>0</v>
          </cell>
          <cell r="D18">
            <v>100</v>
          </cell>
          <cell r="E18">
            <v>0</v>
          </cell>
          <cell r="F18">
            <v>0</v>
          </cell>
          <cell r="G18">
            <v>0</v>
          </cell>
          <cell r="H18">
            <v>100</v>
          </cell>
        </row>
        <row r="19">
          <cell r="A19" t="str">
            <v>Rusizi</v>
          </cell>
          <cell r="B19">
            <v>0</v>
          </cell>
          <cell r="C19">
            <v>0</v>
          </cell>
          <cell r="D19">
            <v>17.649999999999999</v>
          </cell>
          <cell r="E19">
            <v>82.35</v>
          </cell>
          <cell r="F19">
            <v>0</v>
          </cell>
          <cell r="G19">
            <v>0</v>
          </cell>
          <cell r="H19">
            <v>100</v>
          </cell>
        </row>
        <row r="20">
          <cell r="A20" t="str">
            <v>Nyamasheke</v>
          </cell>
          <cell r="B20">
            <v>0</v>
          </cell>
          <cell r="C20">
            <v>0</v>
          </cell>
          <cell r="D20">
            <v>0</v>
          </cell>
          <cell r="E20">
            <v>100</v>
          </cell>
          <cell r="F20">
            <v>0</v>
          </cell>
          <cell r="G20">
            <v>0</v>
          </cell>
          <cell r="H20">
            <v>100</v>
          </cell>
        </row>
        <row r="21">
          <cell r="A21" t="str">
            <v>Rulindo</v>
          </cell>
          <cell r="B21">
            <v>0</v>
          </cell>
          <cell r="C21">
            <v>0</v>
          </cell>
          <cell r="D21">
            <v>75</v>
          </cell>
          <cell r="E21">
            <v>25</v>
          </cell>
          <cell r="F21">
            <v>0</v>
          </cell>
          <cell r="G21">
            <v>0</v>
          </cell>
          <cell r="H21">
            <v>100</v>
          </cell>
        </row>
        <row r="22">
          <cell r="A22" t="str">
            <v>Gakenke</v>
          </cell>
          <cell r="B22">
            <v>0</v>
          </cell>
          <cell r="C22">
            <v>0</v>
          </cell>
          <cell r="D22">
            <v>93.75</v>
          </cell>
          <cell r="E22">
            <v>6.25</v>
          </cell>
          <cell r="F22">
            <v>0</v>
          </cell>
          <cell r="G22">
            <v>0</v>
          </cell>
          <cell r="H22">
            <v>100</v>
          </cell>
        </row>
        <row r="23">
          <cell r="A23" t="str">
            <v>Musanze</v>
          </cell>
          <cell r="B23">
            <v>0</v>
          </cell>
          <cell r="C23">
            <v>0</v>
          </cell>
          <cell r="D23">
            <v>0</v>
          </cell>
          <cell r="E23">
            <v>100</v>
          </cell>
          <cell r="F23">
            <v>0</v>
          </cell>
          <cell r="G23">
            <v>0</v>
          </cell>
          <cell r="H23">
            <v>100</v>
          </cell>
        </row>
        <row r="24">
          <cell r="A24" t="str">
            <v>Burera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100</v>
          </cell>
          <cell r="H24">
            <v>100</v>
          </cell>
        </row>
        <row r="25">
          <cell r="A25" t="str">
            <v>Gicumbi</v>
          </cell>
          <cell r="B25">
            <v>0</v>
          </cell>
          <cell r="C25">
            <v>0</v>
          </cell>
          <cell r="D25">
            <v>58.97</v>
          </cell>
          <cell r="E25">
            <v>41.03</v>
          </cell>
          <cell r="F25">
            <v>0</v>
          </cell>
          <cell r="G25">
            <v>0</v>
          </cell>
          <cell r="H25">
            <v>100</v>
          </cell>
        </row>
        <row r="26">
          <cell r="A26" t="str">
            <v>Rwamagana</v>
          </cell>
          <cell r="B26">
            <v>0</v>
          </cell>
          <cell r="C26">
            <v>0</v>
          </cell>
          <cell r="D26">
            <v>56.25</v>
          </cell>
          <cell r="E26">
            <v>12.5</v>
          </cell>
          <cell r="F26">
            <v>31.25</v>
          </cell>
          <cell r="G26">
            <v>0</v>
          </cell>
          <cell r="H26">
            <v>100</v>
          </cell>
        </row>
        <row r="27">
          <cell r="A27" t="str">
            <v>Nyagatare</v>
          </cell>
          <cell r="B27">
            <v>0</v>
          </cell>
          <cell r="C27">
            <v>0</v>
          </cell>
          <cell r="D27">
            <v>0</v>
          </cell>
          <cell r="E27">
            <v>100</v>
          </cell>
          <cell r="F27">
            <v>0</v>
          </cell>
          <cell r="G27">
            <v>0</v>
          </cell>
          <cell r="H27">
            <v>100</v>
          </cell>
        </row>
        <row r="28">
          <cell r="A28" t="str">
            <v>Gatsibo</v>
          </cell>
          <cell r="B28">
            <v>0</v>
          </cell>
          <cell r="C28">
            <v>3.85</v>
          </cell>
          <cell r="D28">
            <v>50</v>
          </cell>
          <cell r="E28">
            <v>42.31</v>
          </cell>
          <cell r="F28">
            <v>3.85</v>
          </cell>
          <cell r="G28">
            <v>0</v>
          </cell>
          <cell r="H28">
            <v>100</v>
          </cell>
        </row>
        <row r="29">
          <cell r="A29" t="str">
            <v>Kayonza</v>
          </cell>
          <cell r="B29">
            <v>0</v>
          </cell>
          <cell r="C29">
            <v>0</v>
          </cell>
          <cell r="D29">
            <v>0</v>
          </cell>
          <cell r="E29">
            <v>100</v>
          </cell>
          <cell r="F29">
            <v>0</v>
          </cell>
          <cell r="G29">
            <v>0</v>
          </cell>
          <cell r="H29">
            <v>100</v>
          </cell>
        </row>
        <row r="30">
          <cell r="A30" t="str">
            <v>Kirehe</v>
          </cell>
          <cell r="B30">
            <v>0</v>
          </cell>
          <cell r="C30">
            <v>0</v>
          </cell>
          <cell r="D30">
            <v>88.89</v>
          </cell>
          <cell r="E30">
            <v>0</v>
          </cell>
          <cell r="F30">
            <v>11.11</v>
          </cell>
          <cell r="G30">
            <v>0</v>
          </cell>
          <cell r="H30">
            <v>100</v>
          </cell>
        </row>
        <row r="31">
          <cell r="A31" t="str">
            <v>Bugesera</v>
          </cell>
          <cell r="B31">
            <v>0</v>
          </cell>
          <cell r="C31">
            <v>14.29</v>
          </cell>
          <cell r="D31">
            <v>0</v>
          </cell>
          <cell r="E31">
            <v>85.71</v>
          </cell>
          <cell r="F31">
            <v>0</v>
          </cell>
          <cell r="G31">
            <v>0</v>
          </cell>
          <cell r="H31">
            <v>100</v>
          </cell>
        </row>
        <row r="32">
          <cell r="A32" t="str">
            <v>Total</v>
          </cell>
          <cell r="B32">
            <v>1.71</v>
          </cell>
          <cell r="C32">
            <v>0.98</v>
          </cell>
          <cell r="D32">
            <v>43.66</v>
          </cell>
          <cell r="E32">
            <v>50.49</v>
          </cell>
          <cell r="F32">
            <v>2.93</v>
          </cell>
          <cell r="G32">
            <v>0.24</v>
          </cell>
          <cell r="H32">
            <v>100</v>
          </cell>
        </row>
        <row r="33">
          <cell r="A33" t="str">
            <v>2018 Seasonal Agricultural Survey - Season C</v>
          </cell>
        </row>
      </sheetData>
      <sheetData sheetId="15" refreshError="1">
        <row r="5">
          <cell r="A5" t="str">
            <v>Nyarugenge</v>
          </cell>
          <cell r="B5">
            <v>100</v>
          </cell>
          <cell r="C5">
            <v>0</v>
          </cell>
          <cell r="D5">
            <v>100</v>
          </cell>
        </row>
        <row r="6">
          <cell r="A6" t="str">
            <v>Gasabo</v>
          </cell>
          <cell r="B6">
            <v>95.24</v>
          </cell>
          <cell r="C6">
            <v>4.76</v>
          </cell>
          <cell r="D6">
            <v>100</v>
          </cell>
        </row>
        <row r="7">
          <cell r="A7" t="str">
            <v>Nyanza</v>
          </cell>
          <cell r="B7">
            <v>96.97</v>
          </cell>
          <cell r="C7">
            <v>3.03</v>
          </cell>
          <cell r="D7">
            <v>100</v>
          </cell>
        </row>
        <row r="8">
          <cell r="A8" t="str">
            <v>Gisagara</v>
          </cell>
          <cell r="B8">
            <v>85.96</v>
          </cell>
          <cell r="C8">
            <v>14.04</v>
          </cell>
          <cell r="D8">
            <v>100</v>
          </cell>
        </row>
        <row r="9">
          <cell r="A9" t="str">
            <v>Nyaruguru</v>
          </cell>
          <cell r="B9">
            <v>46.81</v>
          </cell>
          <cell r="C9">
            <v>53.19</v>
          </cell>
          <cell r="D9">
            <v>100</v>
          </cell>
        </row>
        <row r="10">
          <cell r="A10" t="str">
            <v>Huye</v>
          </cell>
          <cell r="B10">
            <v>60.71</v>
          </cell>
          <cell r="C10">
            <v>39.29</v>
          </cell>
          <cell r="D10">
            <v>100</v>
          </cell>
        </row>
        <row r="11">
          <cell r="A11" t="str">
            <v>Nyamagabe</v>
          </cell>
          <cell r="B11">
            <v>84.09</v>
          </cell>
          <cell r="C11">
            <v>15.91</v>
          </cell>
          <cell r="D11">
            <v>100</v>
          </cell>
        </row>
        <row r="12">
          <cell r="A12" t="str">
            <v>Ruhango</v>
          </cell>
          <cell r="B12">
            <v>94.29</v>
          </cell>
          <cell r="C12">
            <v>5.71</v>
          </cell>
          <cell r="D12">
            <v>100</v>
          </cell>
        </row>
        <row r="13">
          <cell r="A13" t="str">
            <v>Muhanga</v>
          </cell>
          <cell r="B13">
            <v>100</v>
          </cell>
          <cell r="C13">
            <v>0</v>
          </cell>
          <cell r="D13">
            <v>100</v>
          </cell>
        </row>
        <row r="14">
          <cell r="A14" t="str">
            <v>Kamonyi</v>
          </cell>
          <cell r="B14">
            <v>82.14</v>
          </cell>
          <cell r="C14">
            <v>17.86</v>
          </cell>
          <cell r="D14">
            <v>100</v>
          </cell>
        </row>
        <row r="15">
          <cell r="A15" t="str">
            <v>Karongi</v>
          </cell>
          <cell r="B15">
            <v>90.91</v>
          </cell>
          <cell r="C15">
            <v>9.09</v>
          </cell>
          <cell r="D15">
            <v>100</v>
          </cell>
        </row>
        <row r="16">
          <cell r="A16" t="str">
            <v>Rutsiro</v>
          </cell>
          <cell r="B16">
            <v>92.42</v>
          </cell>
          <cell r="C16">
            <v>7.58</v>
          </cell>
          <cell r="D16">
            <v>100</v>
          </cell>
        </row>
        <row r="17">
          <cell r="A17" t="str">
            <v>Rubavu</v>
          </cell>
          <cell r="B17">
            <v>95.65</v>
          </cell>
          <cell r="C17">
            <v>4.3499999999999996</v>
          </cell>
          <cell r="D17">
            <v>100</v>
          </cell>
        </row>
        <row r="18">
          <cell r="A18" t="str">
            <v>Nyabihu</v>
          </cell>
          <cell r="B18">
            <v>88.46</v>
          </cell>
          <cell r="C18">
            <v>11.54</v>
          </cell>
          <cell r="D18">
            <v>100</v>
          </cell>
        </row>
        <row r="19">
          <cell r="A19" t="str">
            <v>Ngororero</v>
          </cell>
          <cell r="B19">
            <v>95.56</v>
          </cell>
          <cell r="C19">
            <v>4.4400000000000004</v>
          </cell>
          <cell r="D19">
            <v>100</v>
          </cell>
        </row>
        <row r="20">
          <cell r="A20" t="str">
            <v>Rusizi</v>
          </cell>
          <cell r="B20">
            <v>81.08</v>
          </cell>
          <cell r="C20">
            <v>18.920000000000002</v>
          </cell>
          <cell r="D20">
            <v>100</v>
          </cell>
        </row>
        <row r="21">
          <cell r="A21" t="str">
            <v>Nyamasheke</v>
          </cell>
          <cell r="B21">
            <v>100</v>
          </cell>
          <cell r="C21">
            <v>0</v>
          </cell>
          <cell r="D21">
            <v>100</v>
          </cell>
        </row>
        <row r="22">
          <cell r="A22" t="str">
            <v>Rulindo</v>
          </cell>
          <cell r="B22">
            <v>90</v>
          </cell>
          <cell r="C22">
            <v>10</v>
          </cell>
          <cell r="D22">
            <v>100</v>
          </cell>
        </row>
        <row r="23">
          <cell r="A23" t="str">
            <v>Gakenke</v>
          </cell>
          <cell r="B23">
            <v>100</v>
          </cell>
          <cell r="C23">
            <v>0</v>
          </cell>
          <cell r="D23">
            <v>100</v>
          </cell>
        </row>
        <row r="24">
          <cell r="A24" t="str">
            <v>Musanze</v>
          </cell>
          <cell r="B24">
            <v>94.06</v>
          </cell>
          <cell r="C24">
            <v>5.94</v>
          </cell>
          <cell r="D24">
            <v>100</v>
          </cell>
        </row>
        <row r="25">
          <cell r="A25" t="str">
            <v>Burera</v>
          </cell>
          <cell r="B25">
            <v>81.34</v>
          </cell>
          <cell r="C25">
            <v>18.66</v>
          </cell>
          <cell r="D25">
            <v>100</v>
          </cell>
        </row>
        <row r="26">
          <cell r="A26" t="str">
            <v>Gicumbi</v>
          </cell>
          <cell r="B26">
            <v>96.3</v>
          </cell>
          <cell r="C26">
            <v>3.7</v>
          </cell>
          <cell r="D26">
            <v>100</v>
          </cell>
        </row>
        <row r="27">
          <cell r="A27" t="str">
            <v>Rwamagana</v>
          </cell>
          <cell r="B27">
            <v>78.95</v>
          </cell>
          <cell r="C27">
            <v>21.05</v>
          </cell>
          <cell r="D27">
            <v>100</v>
          </cell>
        </row>
        <row r="28">
          <cell r="A28" t="str">
            <v>Nyagatare</v>
          </cell>
          <cell r="B28">
            <v>70.59</v>
          </cell>
          <cell r="C28">
            <v>29.41</v>
          </cell>
          <cell r="D28">
            <v>100</v>
          </cell>
        </row>
        <row r="29">
          <cell r="A29" t="str">
            <v>Gatsibo</v>
          </cell>
          <cell r="B29">
            <v>89.19</v>
          </cell>
          <cell r="C29">
            <v>10.81</v>
          </cell>
          <cell r="D29">
            <v>100</v>
          </cell>
        </row>
        <row r="30">
          <cell r="A30" t="str">
            <v>Kayonza</v>
          </cell>
          <cell r="B30">
            <v>100</v>
          </cell>
          <cell r="C30">
            <v>0</v>
          </cell>
          <cell r="D30">
            <v>100</v>
          </cell>
        </row>
        <row r="31">
          <cell r="A31" t="str">
            <v>Kirehe</v>
          </cell>
          <cell r="B31">
            <v>100</v>
          </cell>
          <cell r="C31">
            <v>0</v>
          </cell>
          <cell r="D31">
            <v>100</v>
          </cell>
        </row>
        <row r="32">
          <cell r="A32" t="str">
            <v>Bugesera</v>
          </cell>
          <cell r="B32">
            <v>27.03</v>
          </cell>
          <cell r="C32">
            <v>72.97</v>
          </cell>
          <cell r="D32">
            <v>100</v>
          </cell>
        </row>
        <row r="33">
          <cell r="A33" t="str">
            <v xml:space="preserve">Overall </v>
          </cell>
          <cell r="B33">
            <v>84.22</v>
          </cell>
          <cell r="C33">
            <v>15.78</v>
          </cell>
          <cell r="D33">
            <v>100</v>
          </cell>
        </row>
        <row r="34">
          <cell r="A34" t="str">
            <v>2018 Seasonal Agricultural Survey - Season C</v>
          </cell>
        </row>
      </sheetData>
      <sheetData sheetId="16" refreshError="1">
        <row r="4">
          <cell r="A4" t="str">
            <v>Nyarugenge</v>
          </cell>
          <cell r="B4">
            <v>0</v>
          </cell>
          <cell r="C4">
            <v>7.69</v>
          </cell>
          <cell r="D4">
            <v>0</v>
          </cell>
          <cell r="E4">
            <v>0</v>
          </cell>
          <cell r="F4">
            <v>0</v>
          </cell>
          <cell r="G4">
            <v>53.85</v>
          </cell>
          <cell r="H4">
            <v>15.38</v>
          </cell>
          <cell r="I4">
            <v>23.08</v>
          </cell>
          <cell r="J4">
            <v>0</v>
          </cell>
          <cell r="K4">
            <v>100</v>
          </cell>
        </row>
        <row r="5">
          <cell r="A5" t="str">
            <v>Gasabo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5</v>
          </cell>
          <cell r="G5">
            <v>70</v>
          </cell>
          <cell r="H5">
            <v>5</v>
          </cell>
          <cell r="I5">
            <v>20</v>
          </cell>
          <cell r="J5">
            <v>0</v>
          </cell>
          <cell r="K5">
            <v>100</v>
          </cell>
        </row>
        <row r="6">
          <cell r="A6" t="str">
            <v>Nyanza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7.58</v>
          </cell>
          <cell r="G6">
            <v>42.42</v>
          </cell>
          <cell r="H6">
            <v>1.52</v>
          </cell>
          <cell r="I6">
            <v>48.48</v>
          </cell>
          <cell r="J6">
            <v>0</v>
          </cell>
          <cell r="K6">
            <v>100</v>
          </cell>
        </row>
        <row r="7">
          <cell r="A7" t="str">
            <v>Gisagara</v>
          </cell>
          <cell r="B7">
            <v>2</v>
          </cell>
          <cell r="C7">
            <v>1</v>
          </cell>
          <cell r="D7">
            <v>0</v>
          </cell>
          <cell r="E7">
            <v>0</v>
          </cell>
          <cell r="F7">
            <v>2</v>
          </cell>
          <cell r="G7">
            <v>46</v>
          </cell>
          <cell r="H7">
            <v>1</v>
          </cell>
          <cell r="I7">
            <v>48</v>
          </cell>
          <cell r="J7">
            <v>0</v>
          </cell>
          <cell r="K7">
            <v>100</v>
          </cell>
        </row>
        <row r="8">
          <cell r="A8" t="str">
            <v>Nyaruguru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22.73</v>
          </cell>
          <cell r="G8">
            <v>50</v>
          </cell>
          <cell r="H8">
            <v>0</v>
          </cell>
          <cell r="I8">
            <v>27.27</v>
          </cell>
          <cell r="J8">
            <v>0</v>
          </cell>
          <cell r="K8">
            <v>100</v>
          </cell>
        </row>
        <row r="9">
          <cell r="A9" t="str">
            <v>Huye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35.29</v>
          </cell>
          <cell r="H9">
            <v>0</v>
          </cell>
          <cell r="I9">
            <v>58.82</v>
          </cell>
          <cell r="J9">
            <v>5.88</v>
          </cell>
          <cell r="K9">
            <v>100</v>
          </cell>
        </row>
        <row r="10">
          <cell r="A10" t="str">
            <v>Nyamagabe</v>
          </cell>
          <cell r="B10">
            <v>2.44</v>
          </cell>
          <cell r="C10">
            <v>0</v>
          </cell>
          <cell r="D10">
            <v>0</v>
          </cell>
          <cell r="E10">
            <v>0</v>
          </cell>
          <cell r="F10">
            <v>2.44</v>
          </cell>
          <cell r="G10">
            <v>60.98</v>
          </cell>
          <cell r="H10">
            <v>2.44</v>
          </cell>
          <cell r="I10">
            <v>31.71</v>
          </cell>
          <cell r="J10">
            <v>0</v>
          </cell>
          <cell r="K10">
            <v>100</v>
          </cell>
        </row>
        <row r="11">
          <cell r="A11" t="str">
            <v>Ruhango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8.33</v>
          </cell>
          <cell r="G11">
            <v>44.44</v>
          </cell>
          <cell r="H11">
            <v>5.56</v>
          </cell>
          <cell r="I11">
            <v>41.67</v>
          </cell>
          <cell r="J11">
            <v>0</v>
          </cell>
          <cell r="K11">
            <v>100</v>
          </cell>
        </row>
        <row r="12">
          <cell r="A12" t="str">
            <v>Muhanga</v>
          </cell>
          <cell r="B12">
            <v>2.86</v>
          </cell>
          <cell r="C12">
            <v>0</v>
          </cell>
          <cell r="D12">
            <v>0</v>
          </cell>
          <cell r="E12">
            <v>0</v>
          </cell>
          <cell r="F12">
            <v>1.43</v>
          </cell>
          <cell r="G12">
            <v>21.43</v>
          </cell>
          <cell r="H12">
            <v>0</v>
          </cell>
          <cell r="I12">
            <v>74.290000000000006</v>
          </cell>
          <cell r="J12">
            <v>0</v>
          </cell>
          <cell r="K12">
            <v>100</v>
          </cell>
        </row>
        <row r="13">
          <cell r="A13" t="str">
            <v>Kamonyi</v>
          </cell>
          <cell r="B13">
            <v>4.17</v>
          </cell>
          <cell r="C13">
            <v>0</v>
          </cell>
          <cell r="D13">
            <v>0</v>
          </cell>
          <cell r="E13">
            <v>0</v>
          </cell>
          <cell r="F13">
            <v>8.33</v>
          </cell>
          <cell r="G13">
            <v>58.33</v>
          </cell>
          <cell r="H13">
            <v>4.17</v>
          </cell>
          <cell r="I13">
            <v>25</v>
          </cell>
          <cell r="J13">
            <v>0</v>
          </cell>
          <cell r="K13">
            <v>100</v>
          </cell>
        </row>
        <row r="14">
          <cell r="A14" t="str">
            <v>Karongi</v>
          </cell>
          <cell r="B14">
            <v>0</v>
          </cell>
          <cell r="C14">
            <v>0</v>
          </cell>
          <cell r="D14">
            <v>0</v>
          </cell>
          <cell r="E14">
            <v>15</v>
          </cell>
          <cell r="F14">
            <v>0</v>
          </cell>
          <cell r="G14">
            <v>85</v>
          </cell>
          <cell r="H14">
            <v>0</v>
          </cell>
          <cell r="I14">
            <v>0</v>
          </cell>
          <cell r="J14">
            <v>0</v>
          </cell>
          <cell r="K14">
            <v>100</v>
          </cell>
        </row>
        <row r="15">
          <cell r="A15" t="str">
            <v>Rutsiro</v>
          </cell>
          <cell r="B15">
            <v>0</v>
          </cell>
          <cell r="C15">
            <v>5.56</v>
          </cell>
          <cell r="D15">
            <v>0</v>
          </cell>
          <cell r="E15">
            <v>2.78</v>
          </cell>
          <cell r="F15">
            <v>5.56</v>
          </cell>
          <cell r="G15">
            <v>58.33</v>
          </cell>
          <cell r="H15">
            <v>1.39</v>
          </cell>
          <cell r="I15">
            <v>26.39</v>
          </cell>
          <cell r="J15">
            <v>0</v>
          </cell>
          <cell r="K15">
            <v>100</v>
          </cell>
        </row>
        <row r="16">
          <cell r="A16" t="str">
            <v>Rubavu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2.27</v>
          </cell>
          <cell r="G16">
            <v>0</v>
          </cell>
          <cell r="H16">
            <v>0</v>
          </cell>
          <cell r="I16">
            <v>97.73</v>
          </cell>
          <cell r="J16">
            <v>0</v>
          </cell>
          <cell r="K16">
            <v>100</v>
          </cell>
        </row>
        <row r="17">
          <cell r="A17" t="str">
            <v>Nyabihu</v>
          </cell>
          <cell r="B17">
            <v>7.25</v>
          </cell>
          <cell r="C17">
            <v>1.45</v>
          </cell>
          <cell r="D17">
            <v>24.64</v>
          </cell>
          <cell r="E17">
            <v>2.9</v>
          </cell>
          <cell r="F17">
            <v>24.64</v>
          </cell>
          <cell r="G17">
            <v>1.45</v>
          </cell>
          <cell r="H17">
            <v>0</v>
          </cell>
          <cell r="I17">
            <v>37.68</v>
          </cell>
          <cell r="J17">
            <v>0</v>
          </cell>
          <cell r="K17">
            <v>100</v>
          </cell>
        </row>
        <row r="18">
          <cell r="A18" t="str">
            <v>Ngororero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4.6500000000000004</v>
          </cell>
          <cell r="G18">
            <v>9.3000000000000007</v>
          </cell>
          <cell r="H18">
            <v>0</v>
          </cell>
          <cell r="I18">
            <v>86.05</v>
          </cell>
          <cell r="J18">
            <v>0</v>
          </cell>
          <cell r="K18">
            <v>100</v>
          </cell>
        </row>
        <row r="19">
          <cell r="A19" t="str">
            <v>Rusizi</v>
          </cell>
          <cell r="B19">
            <v>0</v>
          </cell>
          <cell r="C19">
            <v>3.23</v>
          </cell>
          <cell r="D19">
            <v>0</v>
          </cell>
          <cell r="E19">
            <v>0</v>
          </cell>
          <cell r="F19">
            <v>6.45</v>
          </cell>
          <cell r="G19">
            <v>25.81</v>
          </cell>
          <cell r="H19">
            <v>12.9</v>
          </cell>
          <cell r="I19">
            <v>51.61</v>
          </cell>
          <cell r="J19">
            <v>0</v>
          </cell>
          <cell r="K19">
            <v>100</v>
          </cell>
        </row>
        <row r="20">
          <cell r="A20" t="str">
            <v>Nyamasheke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40</v>
          </cell>
          <cell r="H20">
            <v>0</v>
          </cell>
          <cell r="I20">
            <v>60</v>
          </cell>
          <cell r="J20">
            <v>0</v>
          </cell>
          <cell r="K20">
            <v>100</v>
          </cell>
        </row>
        <row r="21">
          <cell r="A21" t="str">
            <v>Rulindo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38.1</v>
          </cell>
          <cell r="G21">
            <v>61.9</v>
          </cell>
          <cell r="H21">
            <v>0</v>
          </cell>
          <cell r="I21">
            <v>0</v>
          </cell>
          <cell r="J21">
            <v>0</v>
          </cell>
          <cell r="K21">
            <v>100</v>
          </cell>
        </row>
        <row r="22">
          <cell r="A22" t="str">
            <v>Gakenke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36.36</v>
          </cell>
          <cell r="G22">
            <v>57.58</v>
          </cell>
          <cell r="H22">
            <v>3.03</v>
          </cell>
          <cell r="I22">
            <v>3.03</v>
          </cell>
          <cell r="J22">
            <v>0</v>
          </cell>
          <cell r="K22">
            <v>100</v>
          </cell>
        </row>
        <row r="23">
          <cell r="A23" t="str">
            <v>Musanze</v>
          </cell>
          <cell r="B23">
            <v>0</v>
          </cell>
          <cell r="C23">
            <v>0</v>
          </cell>
          <cell r="D23">
            <v>0</v>
          </cell>
          <cell r="E23">
            <v>1.05</v>
          </cell>
          <cell r="F23">
            <v>10.53</v>
          </cell>
          <cell r="G23">
            <v>13.68</v>
          </cell>
          <cell r="H23">
            <v>1.05</v>
          </cell>
          <cell r="I23">
            <v>73.680000000000007</v>
          </cell>
          <cell r="J23">
            <v>0</v>
          </cell>
          <cell r="K23">
            <v>100</v>
          </cell>
        </row>
        <row r="24">
          <cell r="A24" t="str">
            <v>Burera</v>
          </cell>
          <cell r="B24">
            <v>5.45</v>
          </cell>
          <cell r="C24">
            <v>0</v>
          </cell>
          <cell r="D24">
            <v>0</v>
          </cell>
          <cell r="E24">
            <v>7.27</v>
          </cell>
          <cell r="F24">
            <v>16.36</v>
          </cell>
          <cell r="G24">
            <v>5.45</v>
          </cell>
          <cell r="H24">
            <v>0</v>
          </cell>
          <cell r="I24">
            <v>65.45</v>
          </cell>
          <cell r="J24">
            <v>0</v>
          </cell>
          <cell r="K24">
            <v>100</v>
          </cell>
        </row>
        <row r="25">
          <cell r="A25" t="str">
            <v>Gicumbi</v>
          </cell>
          <cell r="B25">
            <v>1.89</v>
          </cell>
          <cell r="C25">
            <v>0</v>
          </cell>
          <cell r="D25">
            <v>0</v>
          </cell>
          <cell r="E25">
            <v>0</v>
          </cell>
          <cell r="F25">
            <v>9.43</v>
          </cell>
          <cell r="G25">
            <v>67.92</v>
          </cell>
          <cell r="H25">
            <v>0</v>
          </cell>
          <cell r="I25">
            <v>20.75</v>
          </cell>
          <cell r="J25">
            <v>0</v>
          </cell>
          <cell r="K25">
            <v>100</v>
          </cell>
        </row>
        <row r="26">
          <cell r="A26" t="str">
            <v>Rwamagana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6.67</v>
          </cell>
          <cell r="G26">
            <v>0</v>
          </cell>
          <cell r="H26">
            <v>13.33</v>
          </cell>
          <cell r="I26">
            <v>80</v>
          </cell>
          <cell r="J26">
            <v>0</v>
          </cell>
          <cell r="K26">
            <v>100</v>
          </cell>
        </row>
        <row r="27">
          <cell r="A27" t="str">
            <v>Nyagatare</v>
          </cell>
          <cell r="B27">
            <v>16.670000000000002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41.67</v>
          </cell>
          <cell r="J27">
            <v>41.67</v>
          </cell>
          <cell r="K27">
            <v>100</v>
          </cell>
        </row>
        <row r="28">
          <cell r="A28" t="str">
            <v>Gatsibo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24.24</v>
          </cell>
          <cell r="H28">
            <v>0</v>
          </cell>
          <cell r="I28">
            <v>75.760000000000005</v>
          </cell>
          <cell r="J28">
            <v>0</v>
          </cell>
          <cell r="K28">
            <v>100</v>
          </cell>
        </row>
        <row r="29">
          <cell r="A29" t="str">
            <v>Kayonza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80</v>
          </cell>
          <cell r="H29">
            <v>20</v>
          </cell>
          <cell r="I29">
            <v>0</v>
          </cell>
          <cell r="J29">
            <v>0</v>
          </cell>
          <cell r="K29">
            <v>100</v>
          </cell>
        </row>
        <row r="30">
          <cell r="A30" t="str">
            <v>Kirehe</v>
          </cell>
          <cell r="B30">
            <v>14.29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28.57</v>
          </cell>
          <cell r="H30">
            <v>0</v>
          </cell>
          <cell r="I30">
            <v>57.14</v>
          </cell>
          <cell r="J30">
            <v>0</v>
          </cell>
          <cell r="K30">
            <v>100</v>
          </cell>
        </row>
        <row r="31">
          <cell r="A31" t="str">
            <v>Bugesera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10</v>
          </cell>
          <cell r="H31">
            <v>30</v>
          </cell>
          <cell r="I31">
            <v>60</v>
          </cell>
          <cell r="J31">
            <v>0</v>
          </cell>
          <cell r="K31">
            <v>100</v>
          </cell>
        </row>
        <row r="32">
          <cell r="A32" t="str">
            <v>Total</v>
          </cell>
          <cell r="B32">
            <v>1.91</v>
          </cell>
          <cell r="C32">
            <v>0.73</v>
          </cell>
          <cell r="D32">
            <v>1.55</v>
          </cell>
          <cell r="E32">
            <v>1.46</v>
          </cell>
          <cell r="F32">
            <v>9.1199999999999992</v>
          </cell>
          <cell r="G32">
            <v>32.729999999999997</v>
          </cell>
          <cell r="H32">
            <v>2.2799999999999998</v>
          </cell>
          <cell r="I32">
            <v>49.68</v>
          </cell>
          <cell r="J32">
            <v>0.55000000000000004</v>
          </cell>
          <cell r="K32">
            <v>100</v>
          </cell>
        </row>
        <row r="33">
          <cell r="A33" t="str">
            <v>2018 Seasonal Agricultural Survey - Season C</v>
          </cell>
        </row>
      </sheetData>
      <sheetData sheetId="17" refreshError="1">
        <row r="4">
          <cell r="A4" t="str">
            <v>Nyarugenge</v>
          </cell>
          <cell r="B4">
            <v>7.69</v>
          </cell>
          <cell r="C4">
            <v>0</v>
          </cell>
          <cell r="D4">
            <v>92.31</v>
          </cell>
          <cell r="E4">
            <v>100</v>
          </cell>
        </row>
        <row r="5">
          <cell r="A5" t="str">
            <v>Gasabo</v>
          </cell>
          <cell r="B5">
            <v>23.81</v>
          </cell>
          <cell r="C5">
            <v>4.76</v>
          </cell>
          <cell r="D5">
            <v>71.430000000000007</v>
          </cell>
          <cell r="E5">
            <v>100</v>
          </cell>
        </row>
        <row r="6">
          <cell r="A6" t="str">
            <v>Nyanza</v>
          </cell>
          <cell r="B6">
            <v>6.06</v>
          </cell>
          <cell r="C6">
            <v>10.61</v>
          </cell>
          <cell r="D6">
            <v>83.33</v>
          </cell>
          <cell r="E6">
            <v>100</v>
          </cell>
        </row>
        <row r="7">
          <cell r="A7" t="str">
            <v>Gisagara</v>
          </cell>
          <cell r="B7">
            <v>14.91</v>
          </cell>
          <cell r="C7">
            <v>6.14</v>
          </cell>
          <cell r="D7">
            <v>78.95</v>
          </cell>
          <cell r="E7">
            <v>100</v>
          </cell>
        </row>
        <row r="8">
          <cell r="A8" t="str">
            <v>Nyaruguru</v>
          </cell>
          <cell r="B8">
            <v>0</v>
          </cell>
          <cell r="C8">
            <v>14.89</v>
          </cell>
          <cell r="D8">
            <v>85.11</v>
          </cell>
          <cell r="E8">
            <v>100</v>
          </cell>
        </row>
        <row r="9">
          <cell r="A9" t="str">
            <v>Huye</v>
          </cell>
          <cell r="B9">
            <v>3.57</v>
          </cell>
          <cell r="C9">
            <v>25</v>
          </cell>
          <cell r="D9">
            <v>71.430000000000007</v>
          </cell>
          <cell r="E9">
            <v>100</v>
          </cell>
        </row>
        <row r="10">
          <cell r="A10" t="str">
            <v>Nyamagabe</v>
          </cell>
          <cell r="B10">
            <v>0</v>
          </cell>
          <cell r="C10">
            <v>0</v>
          </cell>
          <cell r="D10">
            <v>100</v>
          </cell>
          <cell r="E10">
            <v>100</v>
          </cell>
        </row>
        <row r="11">
          <cell r="A11" t="str">
            <v>Ruhango</v>
          </cell>
          <cell r="B11">
            <v>0</v>
          </cell>
          <cell r="C11">
            <v>2.86</v>
          </cell>
          <cell r="D11">
            <v>97.14</v>
          </cell>
          <cell r="E11">
            <v>100</v>
          </cell>
        </row>
        <row r="12">
          <cell r="A12" t="str">
            <v>Muhanga</v>
          </cell>
          <cell r="B12">
            <v>1.59</v>
          </cell>
          <cell r="C12">
            <v>6.35</v>
          </cell>
          <cell r="D12">
            <v>92.06</v>
          </cell>
          <cell r="E12">
            <v>100</v>
          </cell>
        </row>
        <row r="13">
          <cell r="A13" t="str">
            <v>Kamonyi</v>
          </cell>
          <cell r="B13">
            <v>0</v>
          </cell>
          <cell r="C13">
            <v>0</v>
          </cell>
          <cell r="D13">
            <v>100</v>
          </cell>
          <cell r="E13">
            <v>100</v>
          </cell>
        </row>
        <row r="14">
          <cell r="A14" t="str">
            <v>Karongi</v>
          </cell>
          <cell r="B14">
            <v>0</v>
          </cell>
          <cell r="C14">
            <v>9.09</v>
          </cell>
          <cell r="D14">
            <v>90.91</v>
          </cell>
          <cell r="E14">
            <v>100</v>
          </cell>
        </row>
        <row r="15">
          <cell r="A15" t="str">
            <v>Rutsiro</v>
          </cell>
          <cell r="B15">
            <v>1.52</v>
          </cell>
          <cell r="C15">
            <v>7.58</v>
          </cell>
          <cell r="D15">
            <v>90.91</v>
          </cell>
          <cell r="E15">
            <v>100</v>
          </cell>
        </row>
        <row r="16">
          <cell r="A16" t="str">
            <v>Rubavu</v>
          </cell>
          <cell r="B16">
            <v>0</v>
          </cell>
          <cell r="C16">
            <v>15.22</v>
          </cell>
          <cell r="D16">
            <v>84.78</v>
          </cell>
          <cell r="E16">
            <v>100</v>
          </cell>
        </row>
        <row r="17">
          <cell r="A17" t="str">
            <v>Nyabihu</v>
          </cell>
          <cell r="B17">
            <v>14.1</v>
          </cell>
          <cell r="C17">
            <v>14.1</v>
          </cell>
          <cell r="D17">
            <v>71.790000000000006</v>
          </cell>
          <cell r="E17">
            <v>100</v>
          </cell>
        </row>
        <row r="18">
          <cell r="A18" t="str">
            <v>Ngororero</v>
          </cell>
          <cell r="B18">
            <v>0</v>
          </cell>
          <cell r="C18">
            <v>0</v>
          </cell>
          <cell r="D18">
            <v>100</v>
          </cell>
          <cell r="E18">
            <v>100</v>
          </cell>
        </row>
        <row r="19">
          <cell r="A19" t="str">
            <v>Rusizi</v>
          </cell>
          <cell r="B19">
            <v>0</v>
          </cell>
          <cell r="C19">
            <v>2.7</v>
          </cell>
          <cell r="D19">
            <v>97.3</v>
          </cell>
          <cell r="E19">
            <v>100</v>
          </cell>
        </row>
        <row r="20">
          <cell r="A20" t="str">
            <v>Nyamasheke</v>
          </cell>
          <cell r="B20">
            <v>0</v>
          </cell>
          <cell r="C20">
            <v>0</v>
          </cell>
          <cell r="D20">
            <v>100</v>
          </cell>
          <cell r="E20">
            <v>100</v>
          </cell>
        </row>
        <row r="21">
          <cell r="A21" t="str">
            <v>Rulindo</v>
          </cell>
          <cell r="B21">
            <v>0</v>
          </cell>
          <cell r="C21">
            <v>10</v>
          </cell>
          <cell r="D21">
            <v>90</v>
          </cell>
          <cell r="E21">
            <v>100</v>
          </cell>
        </row>
        <row r="22">
          <cell r="A22" t="str">
            <v>Gakenke</v>
          </cell>
          <cell r="B22">
            <v>0</v>
          </cell>
          <cell r="C22">
            <v>6.9</v>
          </cell>
          <cell r="D22">
            <v>93.1</v>
          </cell>
          <cell r="E22">
            <v>100</v>
          </cell>
        </row>
        <row r="23">
          <cell r="A23" t="str">
            <v>Musanze</v>
          </cell>
          <cell r="B23">
            <v>0</v>
          </cell>
          <cell r="C23">
            <v>1.98</v>
          </cell>
          <cell r="D23">
            <v>98.02</v>
          </cell>
          <cell r="E23">
            <v>100</v>
          </cell>
        </row>
        <row r="24">
          <cell r="A24" t="str">
            <v>Burera</v>
          </cell>
          <cell r="B24">
            <v>0</v>
          </cell>
          <cell r="C24">
            <v>4.4800000000000004</v>
          </cell>
          <cell r="D24">
            <v>95.52</v>
          </cell>
          <cell r="E24">
            <v>100</v>
          </cell>
        </row>
        <row r="25">
          <cell r="A25" t="str">
            <v>Gicumbi</v>
          </cell>
          <cell r="B25">
            <v>29.63</v>
          </cell>
          <cell r="C25">
            <v>0</v>
          </cell>
          <cell r="D25">
            <v>70.37</v>
          </cell>
          <cell r="E25">
            <v>100</v>
          </cell>
        </row>
        <row r="26">
          <cell r="A26" t="str">
            <v>Rwamagana</v>
          </cell>
          <cell r="B26">
            <v>0</v>
          </cell>
          <cell r="C26">
            <v>0</v>
          </cell>
          <cell r="D26">
            <v>100</v>
          </cell>
          <cell r="E26">
            <v>100</v>
          </cell>
        </row>
        <row r="27">
          <cell r="A27" t="str">
            <v>Nyagatare</v>
          </cell>
          <cell r="B27">
            <v>5.88</v>
          </cell>
          <cell r="C27">
            <v>41.18</v>
          </cell>
          <cell r="D27">
            <v>52.94</v>
          </cell>
          <cell r="E27">
            <v>100</v>
          </cell>
        </row>
        <row r="28">
          <cell r="A28" t="str">
            <v>Gatsibo</v>
          </cell>
          <cell r="B28">
            <v>0</v>
          </cell>
          <cell r="C28">
            <v>5.41</v>
          </cell>
          <cell r="D28">
            <v>94.59</v>
          </cell>
          <cell r="E28">
            <v>100</v>
          </cell>
        </row>
        <row r="29">
          <cell r="A29" t="str">
            <v>Kayonza</v>
          </cell>
          <cell r="B29">
            <v>0</v>
          </cell>
          <cell r="C29">
            <v>20</v>
          </cell>
          <cell r="D29">
            <v>80</v>
          </cell>
          <cell r="E29">
            <v>100</v>
          </cell>
        </row>
        <row r="30">
          <cell r="A30" t="str">
            <v>Kirehe</v>
          </cell>
          <cell r="B30">
            <v>0</v>
          </cell>
          <cell r="C30">
            <v>0</v>
          </cell>
          <cell r="D30">
            <v>100</v>
          </cell>
          <cell r="E30">
            <v>100</v>
          </cell>
        </row>
        <row r="31">
          <cell r="A31" t="str">
            <v>Bugesera</v>
          </cell>
          <cell r="B31">
            <v>0</v>
          </cell>
          <cell r="C31">
            <v>0</v>
          </cell>
          <cell r="D31">
            <v>100</v>
          </cell>
          <cell r="E31">
            <v>100</v>
          </cell>
        </row>
        <row r="32">
          <cell r="A32" t="str">
            <v>SSF Overall</v>
          </cell>
          <cell r="B32">
            <v>4.62</v>
          </cell>
          <cell r="C32">
            <v>6.53</v>
          </cell>
          <cell r="D32">
            <v>88.84</v>
          </cell>
          <cell r="E32">
            <v>100</v>
          </cell>
        </row>
        <row r="33">
          <cell r="A33" t="str">
            <v>2018 Seasonal Agricultural Survey - Season 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Page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>Nyarugenge</v>
          </cell>
          <cell r="B4">
            <v>34.5</v>
          </cell>
          <cell r="C4">
            <v>65.5</v>
          </cell>
          <cell r="D4">
            <v>100</v>
          </cell>
        </row>
        <row r="5">
          <cell r="A5" t="str">
            <v>Gasabo</v>
          </cell>
          <cell r="B5">
            <v>39.299999999999997</v>
          </cell>
          <cell r="C5">
            <v>60.7</v>
          </cell>
          <cell r="D5">
            <v>100</v>
          </cell>
        </row>
        <row r="6">
          <cell r="A6" t="str">
            <v>Kicukiro</v>
          </cell>
          <cell r="B6">
            <v>25.48</v>
          </cell>
          <cell r="C6">
            <v>74.52</v>
          </cell>
          <cell r="D6">
            <v>100</v>
          </cell>
        </row>
        <row r="7">
          <cell r="A7" t="str">
            <v>Nyanza</v>
          </cell>
          <cell r="B7">
            <v>27.7</v>
          </cell>
          <cell r="C7">
            <v>72.3</v>
          </cell>
          <cell r="D7">
            <v>100</v>
          </cell>
        </row>
        <row r="8">
          <cell r="A8" t="str">
            <v>Gisagara</v>
          </cell>
          <cell r="B8">
            <v>18.72</v>
          </cell>
          <cell r="C8">
            <v>81.28</v>
          </cell>
          <cell r="D8">
            <v>100</v>
          </cell>
        </row>
        <row r="9">
          <cell r="A9" t="str">
            <v>Nyaruguru</v>
          </cell>
          <cell r="B9">
            <v>64.41</v>
          </cell>
          <cell r="C9">
            <v>35.590000000000003</v>
          </cell>
          <cell r="D9">
            <v>100</v>
          </cell>
        </row>
        <row r="10">
          <cell r="A10" t="str">
            <v>Huye</v>
          </cell>
          <cell r="B10">
            <v>32.69</v>
          </cell>
          <cell r="C10">
            <v>67.31</v>
          </cell>
          <cell r="D10">
            <v>100</v>
          </cell>
        </row>
        <row r="11">
          <cell r="A11" t="str">
            <v>Nyamagabe</v>
          </cell>
          <cell r="B11">
            <v>66.400000000000006</v>
          </cell>
          <cell r="C11">
            <v>33.6</v>
          </cell>
          <cell r="D11">
            <v>100</v>
          </cell>
        </row>
        <row r="12">
          <cell r="A12" t="str">
            <v>Ruhango</v>
          </cell>
          <cell r="B12">
            <v>30.89</v>
          </cell>
          <cell r="C12">
            <v>69.11</v>
          </cell>
          <cell r="D12">
            <v>100</v>
          </cell>
        </row>
        <row r="13">
          <cell r="A13" t="str">
            <v>Muhanga</v>
          </cell>
          <cell r="B13">
            <v>58.15</v>
          </cell>
          <cell r="C13">
            <v>41.85</v>
          </cell>
          <cell r="D13">
            <v>100</v>
          </cell>
        </row>
        <row r="14">
          <cell r="A14" t="str">
            <v>Kamonyi</v>
          </cell>
          <cell r="B14">
            <v>49.49</v>
          </cell>
          <cell r="C14">
            <v>50.51</v>
          </cell>
          <cell r="D14">
            <v>100</v>
          </cell>
        </row>
        <row r="15">
          <cell r="A15" t="str">
            <v>Karongi</v>
          </cell>
          <cell r="B15">
            <v>47.57</v>
          </cell>
          <cell r="C15">
            <v>52.43</v>
          </cell>
          <cell r="D15">
            <v>100</v>
          </cell>
        </row>
        <row r="16">
          <cell r="A16" t="str">
            <v>Rutsiro</v>
          </cell>
          <cell r="B16">
            <v>51</v>
          </cell>
          <cell r="C16">
            <v>49</v>
          </cell>
          <cell r="D16">
            <v>100</v>
          </cell>
        </row>
        <row r="17">
          <cell r="A17" t="str">
            <v>Rubavu</v>
          </cell>
          <cell r="B17">
            <v>33.950000000000003</v>
          </cell>
          <cell r="C17">
            <v>66.05</v>
          </cell>
          <cell r="D17">
            <v>100</v>
          </cell>
        </row>
        <row r="18">
          <cell r="A18" t="str">
            <v>Nyabihu</v>
          </cell>
          <cell r="B18">
            <v>68.16</v>
          </cell>
          <cell r="C18">
            <v>31.84</v>
          </cell>
          <cell r="D18">
            <v>100</v>
          </cell>
        </row>
        <row r="19">
          <cell r="A19" t="str">
            <v>Ngororero</v>
          </cell>
          <cell r="B19">
            <v>64.37</v>
          </cell>
          <cell r="C19">
            <v>35.630000000000003</v>
          </cell>
          <cell r="D19">
            <v>100</v>
          </cell>
        </row>
        <row r="20">
          <cell r="A20" t="str">
            <v>Rusizi</v>
          </cell>
          <cell r="B20">
            <v>26.36</v>
          </cell>
          <cell r="C20">
            <v>73.64</v>
          </cell>
          <cell r="D20">
            <v>100</v>
          </cell>
        </row>
        <row r="21">
          <cell r="A21" t="str">
            <v>Nyamasheke</v>
          </cell>
          <cell r="B21">
            <v>49.01</v>
          </cell>
          <cell r="C21">
            <v>50.99</v>
          </cell>
          <cell r="D21">
            <v>100</v>
          </cell>
        </row>
        <row r="22">
          <cell r="A22" t="str">
            <v>Rulindo</v>
          </cell>
          <cell r="B22">
            <v>59.39</v>
          </cell>
          <cell r="C22">
            <v>40.61</v>
          </cell>
          <cell r="D22">
            <v>100</v>
          </cell>
        </row>
        <row r="23">
          <cell r="A23" t="str">
            <v>Gakenke</v>
          </cell>
          <cell r="B23">
            <v>72.33</v>
          </cell>
          <cell r="C23">
            <v>27.67</v>
          </cell>
          <cell r="D23">
            <v>100</v>
          </cell>
        </row>
        <row r="24">
          <cell r="A24" t="str">
            <v>Musanze</v>
          </cell>
          <cell r="B24">
            <v>59.68</v>
          </cell>
          <cell r="C24">
            <v>40.32</v>
          </cell>
          <cell r="D24">
            <v>100</v>
          </cell>
        </row>
        <row r="25">
          <cell r="A25" t="str">
            <v>Burera</v>
          </cell>
          <cell r="B25">
            <v>67.09</v>
          </cell>
          <cell r="C25">
            <v>32.909999999999997</v>
          </cell>
          <cell r="D25">
            <v>100</v>
          </cell>
        </row>
        <row r="26">
          <cell r="A26" t="str">
            <v>Gicumbi</v>
          </cell>
          <cell r="B26">
            <v>65.680000000000007</v>
          </cell>
          <cell r="C26">
            <v>34.32</v>
          </cell>
          <cell r="D26">
            <v>100</v>
          </cell>
        </row>
        <row r="27">
          <cell r="A27" t="str">
            <v>Rwamagana</v>
          </cell>
          <cell r="B27">
            <v>17.55</v>
          </cell>
          <cell r="C27">
            <v>82.45</v>
          </cell>
          <cell r="D27">
            <v>100</v>
          </cell>
        </row>
        <row r="28">
          <cell r="A28" t="str">
            <v>Nyagatare</v>
          </cell>
          <cell r="B28">
            <v>21.73</v>
          </cell>
          <cell r="C28">
            <v>78.27</v>
          </cell>
          <cell r="D28">
            <v>100</v>
          </cell>
        </row>
        <row r="29">
          <cell r="A29" t="str">
            <v>Gatsibo</v>
          </cell>
          <cell r="B29">
            <v>27.93</v>
          </cell>
          <cell r="C29">
            <v>72.069999999999993</v>
          </cell>
          <cell r="D29">
            <v>100</v>
          </cell>
        </row>
        <row r="30">
          <cell r="A30" t="str">
            <v>Kayonza</v>
          </cell>
          <cell r="B30">
            <v>19.63</v>
          </cell>
          <cell r="C30">
            <v>80.37</v>
          </cell>
          <cell r="D30">
            <v>100</v>
          </cell>
        </row>
        <row r="31">
          <cell r="A31" t="str">
            <v>Kirehe</v>
          </cell>
          <cell r="B31">
            <v>20.63</v>
          </cell>
          <cell r="C31">
            <v>79.37</v>
          </cell>
          <cell r="D31">
            <v>100</v>
          </cell>
        </row>
        <row r="32">
          <cell r="A32" t="str">
            <v>Ngoma</v>
          </cell>
          <cell r="B32">
            <v>17.57</v>
          </cell>
          <cell r="C32">
            <v>82.43</v>
          </cell>
          <cell r="D32">
            <v>100</v>
          </cell>
        </row>
        <row r="33">
          <cell r="A33" t="str">
            <v>Bugesera</v>
          </cell>
          <cell r="B33">
            <v>17.09</v>
          </cell>
          <cell r="C33">
            <v>82.91</v>
          </cell>
          <cell r="D33">
            <v>100</v>
          </cell>
        </row>
        <row r="34">
          <cell r="A34" t="str">
            <v>SSF Overall</v>
          </cell>
          <cell r="B34">
            <v>38.58</v>
          </cell>
          <cell r="C34">
            <v>61.42</v>
          </cell>
          <cell r="D34">
            <v>100</v>
          </cell>
        </row>
        <row r="35">
          <cell r="A35" t="str">
            <v>LSF Overall</v>
          </cell>
          <cell r="B35">
            <v>34.56</v>
          </cell>
          <cell r="C35">
            <v>65.44</v>
          </cell>
          <cell r="D35">
            <v>100</v>
          </cell>
        </row>
        <row r="36">
          <cell r="A36" t="str">
            <v>2018 Seasonal Agricultural Survey - Season B</v>
          </cell>
        </row>
      </sheetData>
      <sheetData sheetId="25"/>
      <sheetData sheetId="26"/>
      <sheetData sheetId="27"/>
      <sheetData sheetId="28"/>
      <sheetData sheetId="29"/>
      <sheetData sheetId="30">
        <row r="4">
          <cell r="A4" t="str">
            <v>Nyarugenge</v>
          </cell>
          <cell r="B4">
            <v>0</v>
          </cell>
          <cell r="C4">
            <v>50</v>
          </cell>
          <cell r="D4">
            <v>0</v>
          </cell>
          <cell r="E4">
            <v>0</v>
          </cell>
          <cell r="F4">
            <v>50</v>
          </cell>
          <cell r="G4">
            <v>100</v>
          </cell>
        </row>
        <row r="5">
          <cell r="A5" t="str">
            <v>Gasabo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100</v>
          </cell>
          <cell r="G5">
            <v>100</v>
          </cell>
        </row>
        <row r="6">
          <cell r="A6" t="str">
            <v>Kicukiro</v>
          </cell>
          <cell r="B6">
            <v>14.29</v>
          </cell>
          <cell r="C6">
            <v>52.38</v>
          </cell>
          <cell r="D6">
            <v>0</v>
          </cell>
          <cell r="E6">
            <v>0</v>
          </cell>
          <cell r="F6">
            <v>33.33</v>
          </cell>
          <cell r="G6">
            <v>100</v>
          </cell>
        </row>
        <row r="7">
          <cell r="A7" t="str">
            <v>Nyanza</v>
          </cell>
          <cell r="B7">
            <v>5.56</v>
          </cell>
          <cell r="C7">
            <v>72.22</v>
          </cell>
          <cell r="D7">
            <v>0</v>
          </cell>
          <cell r="E7">
            <v>0</v>
          </cell>
          <cell r="F7">
            <v>22.22</v>
          </cell>
          <cell r="G7">
            <v>100</v>
          </cell>
        </row>
        <row r="8">
          <cell r="A8" t="str">
            <v>Gisagara</v>
          </cell>
          <cell r="B8">
            <v>0</v>
          </cell>
          <cell r="C8">
            <v>92.75</v>
          </cell>
          <cell r="D8">
            <v>0</v>
          </cell>
          <cell r="E8">
            <v>0</v>
          </cell>
          <cell r="F8">
            <v>7.25</v>
          </cell>
          <cell r="G8">
            <v>100</v>
          </cell>
        </row>
        <row r="9">
          <cell r="A9" t="str">
            <v>Nyaruguru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100</v>
          </cell>
          <cell r="G9">
            <v>100</v>
          </cell>
        </row>
        <row r="10">
          <cell r="A10" t="str">
            <v>Huye</v>
          </cell>
          <cell r="B10">
            <v>50.98</v>
          </cell>
          <cell r="C10">
            <v>41.18</v>
          </cell>
          <cell r="D10">
            <v>0</v>
          </cell>
          <cell r="E10">
            <v>0</v>
          </cell>
          <cell r="F10">
            <v>7.84</v>
          </cell>
          <cell r="G10">
            <v>100</v>
          </cell>
        </row>
        <row r="11">
          <cell r="A11" t="str">
            <v>Nyamagabe</v>
          </cell>
          <cell r="B11">
            <v>33.33</v>
          </cell>
          <cell r="C11">
            <v>0</v>
          </cell>
          <cell r="D11">
            <v>0</v>
          </cell>
          <cell r="E11">
            <v>0</v>
          </cell>
          <cell r="F11">
            <v>66.67</v>
          </cell>
          <cell r="G11">
            <v>100</v>
          </cell>
        </row>
        <row r="12">
          <cell r="A12" t="str">
            <v>Ruhango</v>
          </cell>
          <cell r="B12">
            <v>12.5</v>
          </cell>
          <cell r="C12">
            <v>81.25</v>
          </cell>
          <cell r="D12">
            <v>0</v>
          </cell>
          <cell r="E12">
            <v>0</v>
          </cell>
          <cell r="F12">
            <v>6.25</v>
          </cell>
          <cell r="G12">
            <v>100</v>
          </cell>
        </row>
        <row r="13">
          <cell r="A13" t="str">
            <v>Muhanga</v>
          </cell>
          <cell r="B13">
            <v>100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100</v>
          </cell>
        </row>
        <row r="14">
          <cell r="A14" t="str">
            <v>Kamonyi</v>
          </cell>
          <cell r="B14">
            <v>12.5</v>
          </cell>
          <cell r="C14">
            <v>0</v>
          </cell>
          <cell r="D14">
            <v>0</v>
          </cell>
          <cell r="E14">
            <v>0</v>
          </cell>
          <cell r="F14">
            <v>87.5</v>
          </cell>
          <cell r="G14">
            <v>100</v>
          </cell>
        </row>
        <row r="15">
          <cell r="A15" t="str">
            <v>Karongi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100</v>
          </cell>
          <cell r="G15">
            <v>100</v>
          </cell>
        </row>
        <row r="16">
          <cell r="A16" t="str">
            <v>Rutsiro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100</v>
          </cell>
          <cell r="G16">
            <v>100</v>
          </cell>
        </row>
        <row r="17">
          <cell r="A17" t="str">
            <v>Rusizi</v>
          </cell>
          <cell r="B17">
            <v>1.61</v>
          </cell>
          <cell r="C17">
            <v>91.94</v>
          </cell>
          <cell r="D17">
            <v>0</v>
          </cell>
          <cell r="E17">
            <v>0</v>
          </cell>
          <cell r="F17">
            <v>6.45</v>
          </cell>
          <cell r="G17">
            <v>100</v>
          </cell>
        </row>
        <row r="18">
          <cell r="A18" t="str">
            <v>Nyamasheke</v>
          </cell>
          <cell r="B18">
            <v>4.55</v>
          </cell>
          <cell r="C18">
            <v>84.09</v>
          </cell>
          <cell r="D18">
            <v>0</v>
          </cell>
          <cell r="E18">
            <v>0</v>
          </cell>
          <cell r="F18">
            <v>11.36</v>
          </cell>
          <cell r="G18">
            <v>100</v>
          </cell>
        </row>
        <row r="19">
          <cell r="A19" t="str">
            <v>Rulindo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100</v>
          </cell>
          <cell r="G19">
            <v>100</v>
          </cell>
        </row>
        <row r="20">
          <cell r="A20" t="str">
            <v>Gakenke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100</v>
          </cell>
          <cell r="G20">
            <v>100</v>
          </cell>
        </row>
        <row r="21">
          <cell r="A21" t="str">
            <v>Burera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100</v>
          </cell>
          <cell r="G21">
            <v>100</v>
          </cell>
        </row>
        <row r="22">
          <cell r="A22" t="str">
            <v>Gicumbi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100</v>
          </cell>
          <cell r="G22">
            <v>100</v>
          </cell>
        </row>
        <row r="23">
          <cell r="A23" t="str">
            <v>Rwamagana</v>
          </cell>
          <cell r="B23">
            <v>57.14</v>
          </cell>
          <cell r="C23">
            <v>35.71</v>
          </cell>
          <cell r="D23">
            <v>0</v>
          </cell>
          <cell r="E23">
            <v>0</v>
          </cell>
          <cell r="F23">
            <v>7.14</v>
          </cell>
          <cell r="G23">
            <v>100</v>
          </cell>
        </row>
        <row r="24">
          <cell r="A24" t="str">
            <v>Nyagatare</v>
          </cell>
          <cell r="B24">
            <v>25</v>
          </cell>
          <cell r="C24">
            <v>61.36</v>
          </cell>
          <cell r="D24">
            <v>0</v>
          </cell>
          <cell r="E24">
            <v>4.55</v>
          </cell>
          <cell r="F24">
            <v>9.09</v>
          </cell>
          <cell r="G24">
            <v>100</v>
          </cell>
        </row>
        <row r="25">
          <cell r="A25" t="str">
            <v>Gatsibo</v>
          </cell>
          <cell r="B25">
            <v>0</v>
          </cell>
          <cell r="C25">
            <v>100</v>
          </cell>
          <cell r="D25">
            <v>0</v>
          </cell>
          <cell r="E25">
            <v>0</v>
          </cell>
          <cell r="F25">
            <v>0</v>
          </cell>
          <cell r="G25">
            <v>100</v>
          </cell>
        </row>
        <row r="26">
          <cell r="A26" t="str">
            <v>Kayonza</v>
          </cell>
          <cell r="B26">
            <v>22.22</v>
          </cell>
          <cell r="C26">
            <v>66.67</v>
          </cell>
          <cell r="D26">
            <v>0</v>
          </cell>
          <cell r="E26">
            <v>11.11</v>
          </cell>
          <cell r="F26">
            <v>0</v>
          </cell>
          <cell r="G26">
            <v>100</v>
          </cell>
        </row>
        <row r="27">
          <cell r="A27" t="str">
            <v>Kirehe</v>
          </cell>
          <cell r="B27">
            <v>6.25</v>
          </cell>
          <cell r="C27">
            <v>87.5</v>
          </cell>
          <cell r="D27">
            <v>0</v>
          </cell>
          <cell r="E27">
            <v>0</v>
          </cell>
          <cell r="F27">
            <v>6.25</v>
          </cell>
          <cell r="G27">
            <v>100</v>
          </cell>
        </row>
        <row r="28">
          <cell r="A28" t="str">
            <v>Ngoma</v>
          </cell>
          <cell r="B28">
            <v>100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100</v>
          </cell>
        </row>
        <row r="29">
          <cell r="A29" t="str">
            <v>Bugesera</v>
          </cell>
          <cell r="B29">
            <v>4.17</v>
          </cell>
          <cell r="C29">
            <v>95.83</v>
          </cell>
          <cell r="D29">
            <v>0</v>
          </cell>
          <cell r="E29">
            <v>0</v>
          </cell>
          <cell r="F29">
            <v>0</v>
          </cell>
          <cell r="G29">
            <v>100</v>
          </cell>
        </row>
        <row r="30">
          <cell r="A30" t="str">
            <v>SSF Overall</v>
          </cell>
          <cell r="B30">
            <v>15.57</v>
          </cell>
          <cell r="C30">
            <v>66.52</v>
          </cell>
          <cell r="D30">
            <v>0</v>
          </cell>
          <cell r="E30">
            <v>0.64</v>
          </cell>
          <cell r="F30">
            <v>17.27</v>
          </cell>
          <cell r="G30">
            <v>100</v>
          </cell>
        </row>
        <row r="31">
          <cell r="A31" t="str">
            <v>LSF Overall</v>
          </cell>
          <cell r="B31">
            <v>30.35</v>
          </cell>
          <cell r="C31">
            <v>35.82</v>
          </cell>
          <cell r="D31">
            <v>5.97</v>
          </cell>
          <cell r="E31">
            <v>15.42</v>
          </cell>
          <cell r="F31">
            <v>12.44</v>
          </cell>
          <cell r="G31">
            <v>100</v>
          </cell>
        </row>
      </sheetData>
      <sheetData sheetId="31">
        <row r="4">
          <cell r="A4" t="str">
            <v>Maize</v>
          </cell>
        </row>
      </sheetData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D54" sqref="D54"/>
    </sheetView>
  </sheetViews>
  <sheetFormatPr defaultRowHeight="15.75" x14ac:dyDescent="0.25"/>
  <cols>
    <col min="1" max="1" width="14.140625" style="2" customWidth="1"/>
    <col min="2" max="2" width="69" style="2" bestFit="1" customWidth="1"/>
    <col min="3" max="16384" width="9.140625" style="2"/>
  </cols>
  <sheetData>
    <row r="1" spans="1:2" x14ac:dyDescent="0.25">
      <c r="A1" s="887"/>
    </row>
    <row r="2" spans="1:2" x14ac:dyDescent="0.25">
      <c r="A2" s="887" t="s">
        <v>437</v>
      </c>
    </row>
    <row r="3" spans="1:2" x14ac:dyDescent="0.25">
      <c r="A3" s="887" t="s">
        <v>438</v>
      </c>
      <c r="B3" s="2" t="str">
        <f>'Main Indicators'!B2</f>
        <v>Summary of Seasonal Agricultural Survey Main indicators</v>
      </c>
    </row>
    <row r="4" spans="1:2" x14ac:dyDescent="0.25">
      <c r="A4" s="888" t="s">
        <v>354</v>
      </c>
      <c r="B4" s="2" t="s">
        <v>355</v>
      </c>
    </row>
    <row r="5" spans="1:2" x14ac:dyDescent="0.25">
      <c r="A5" s="888" t="s">
        <v>356</v>
      </c>
      <c r="B5" s="2" t="s">
        <v>357</v>
      </c>
    </row>
    <row r="6" spans="1:2" x14ac:dyDescent="0.25">
      <c r="A6" s="888" t="s">
        <v>358</v>
      </c>
      <c r="B6" s="2" t="s">
        <v>359</v>
      </c>
    </row>
    <row r="7" spans="1:2" x14ac:dyDescent="0.25">
      <c r="A7" s="888" t="s">
        <v>360</v>
      </c>
      <c r="B7" s="2" t="s">
        <v>361</v>
      </c>
    </row>
    <row r="8" spans="1:2" x14ac:dyDescent="0.25">
      <c r="A8" s="888" t="s">
        <v>362</v>
      </c>
      <c r="B8" s="2" t="s">
        <v>363</v>
      </c>
    </row>
    <row r="9" spans="1:2" x14ac:dyDescent="0.25">
      <c r="A9" s="888" t="s">
        <v>364</v>
      </c>
      <c r="B9" s="2" t="s">
        <v>365</v>
      </c>
    </row>
    <row r="10" spans="1:2" x14ac:dyDescent="0.25">
      <c r="A10" s="888" t="s">
        <v>366</v>
      </c>
      <c r="B10" s="2" t="s">
        <v>367</v>
      </c>
    </row>
    <row r="11" spans="1:2" x14ac:dyDescent="0.25">
      <c r="A11" s="888" t="s">
        <v>369</v>
      </c>
      <c r="B11" s="2" t="s">
        <v>370</v>
      </c>
    </row>
    <row r="12" spans="1:2" x14ac:dyDescent="0.25">
      <c r="A12" s="888" t="s">
        <v>368</v>
      </c>
      <c r="B12" s="2" t="s">
        <v>371</v>
      </c>
    </row>
    <row r="13" spans="1:2" x14ac:dyDescent="0.25">
      <c r="A13" s="888" t="s">
        <v>372</v>
      </c>
      <c r="B13" s="2" t="s">
        <v>373</v>
      </c>
    </row>
    <row r="14" spans="1:2" x14ac:dyDescent="0.25">
      <c r="A14" s="888" t="s">
        <v>374</v>
      </c>
      <c r="B14" s="2" t="s">
        <v>375</v>
      </c>
    </row>
    <row r="15" spans="1:2" x14ac:dyDescent="0.25">
      <c r="A15" s="888" t="s">
        <v>376</v>
      </c>
      <c r="B15" s="2" t="s">
        <v>377</v>
      </c>
    </row>
    <row r="16" spans="1:2" x14ac:dyDescent="0.25">
      <c r="A16" s="888" t="s">
        <v>378</v>
      </c>
      <c r="B16" s="2" t="s">
        <v>382</v>
      </c>
    </row>
    <row r="17" spans="1:2" x14ac:dyDescent="0.25">
      <c r="A17" s="888" t="s">
        <v>380</v>
      </c>
      <c r="B17" s="2" t="s">
        <v>381</v>
      </c>
    </row>
    <row r="18" spans="1:2" x14ac:dyDescent="0.25">
      <c r="A18" s="888" t="s">
        <v>384</v>
      </c>
      <c r="B18" s="2" t="s">
        <v>385</v>
      </c>
    </row>
    <row r="19" spans="1:2" x14ac:dyDescent="0.25">
      <c r="A19" s="888" t="s">
        <v>386</v>
      </c>
      <c r="B19" s="2" t="s">
        <v>387</v>
      </c>
    </row>
    <row r="20" spans="1:2" x14ac:dyDescent="0.25">
      <c r="A20" s="888" t="s">
        <v>389</v>
      </c>
      <c r="B20" s="2" t="s">
        <v>390</v>
      </c>
    </row>
    <row r="21" spans="1:2" x14ac:dyDescent="0.25">
      <c r="A21" s="888" t="s">
        <v>391</v>
      </c>
      <c r="B21" s="2" t="s">
        <v>392</v>
      </c>
    </row>
    <row r="22" spans="1:2" x14ac:dyDescent="0.25">
      <c r="A22" s="888" t="s">
        <v>393</v>
      </c>
      <c r="B22" s="2" t="s">
        <v>394</v>
      </c>
    </row>
    <row r="23" spans="1:2" x14ac:dyDescent="0.25">
      <c r="A23" s="888" t="s">
        <v>395</v>
      </c>
      <c r="B23" s="2" t="s">
        <v>396</v>
      </c>
    </row>
    <row r="24" spans="1:2" x14ac:dyDescent="0.25">
      <c r="A24" s="888" t="s">
        <v>397</v>
      </c>
      <c r="B24" s="2" t="s">
        <v>398</v>
      </c>
    </row>
    <row r="25" spans="1:2" x14ac:dyDescent="0.25">
      <c r="A25" s="888" t="s">
        <v>399</v>
      </c>
      <c r="B25" s="2" t="s">
        <v>400</v>
      </c>
    </row>
    <row r="26" spans="1:2" x14ac:dyDescent="0.25">
      <c r="A26" s="888" t="s">
        <v>401</v>
      </c>
      <c r="B26" s="2" t="s">
        <v>402</v>
      </c>
    </row>
    <row r="27" spans="1:2" x14ac:dyDescent="0.25">
      <c r="A27" s="888" t="s">
        <v>403</v>
      </c>
      <c r="B27" s="2" t="s">
        <v>404</v>
      </c>
    </row>
    <row r="28" spans="1:2" x14ac:dyDescent="0.25">
      <c r="A28" s="888" t="s">
        <v>405</v>
      </c>
      <c r="B28" s="2" t="s">
        <v>406</v>
      </c>
    </row>
    <row r="29" spans="1:2" x14ac:dyDescent="0.25">
      <c r="A29" s="888" t="s">
        <v>407</v>
      </c>
      <c r="B29" s="2" t="s">
        <v>408</v>
      </c>
    </row>
    <row r="30" spans="1:2" x14ac:dyDescent="0.25">
      <c r="A30" s="888" t="s">
        <v>409</v>
      </c>
      <c r="B30" s="2" t="s">
        <v>410</v>
      </c>
    </row>
    <row r="31" spans="1:2" x14ac:dyDescent="0.25">
      <c r="A31" s="888" t="s">
        <v>411</v>
      </c>
      <c r="B31" s="2" t="s">
        <v>412</v>
      </c>
    </row>
    <row r="32" spans="1:2" x14ac:dyDescent="0.25">
      <c r="A32" s="888" t="s">
        <v>413</v>
      </c>
      <c r="B32" s="2" t="s">
        <v>414</v>
      </c>
    </row>
    <row r="33" spans="1:2" x14ac:dyDescent="0.25">
      <c r="A33" s="888" t="s">
        <v>415</v>
      </c>
      <c r="B33" s="2" t="s">
        <v>440</v>
      </c>
    </row>
    <row r="34" spans="1:2" x14ac:dyDescent="0.25">
      <c r="A34" s="888" t="s">
        <v>416</v>
      </c>
      <c r="B34" s="2" t="s">
        <v>417</v>
      </c>
    </row>
    <row r="35" spans="1:2" x14ac:dyDescent="0.25">
      <c r="A35" s="888" t="s">
        <v>418</v>
      </c>
      <c r="B35" s="2" t="s">
        <v>419</v>
      </c>
    </row>
    <row r="36" spans="1:2" x14ac:dyDescent="0.25">
      <c r="A36" s="888" t="s">
        <v>420</v>
      </c>
      <c r="B36" s="2" t="s">
        <v>421</v>
      </c>
    </row>
    <row r="37" spans="1:2" x14ac:dyDescent="0.25">
      <c r="A37" s="888" t="s">
        <v>422</v>
      </c>
      <c r="B37" s="2" t="s">
        <v>423</v>
      </c>
    </row>
    <row r="38" spans="1:2" x14ac:dyDescent="0.25">
      <c r="A38" s="888" t="s">
        <v>424</v>
      </c>
      <c r="B38" s="2" t="s">
        <v>425</v>
      </c>
    </row>
    <row r="39" spans="1:2" x14ac:dyDescent="0.25">
      <c r="A39" s="888" t="s">
        <v>426</v>
      </c>
      <c r="B39" s="2" t="s">
        <v>427</v>
      </c>
    </row>
    <row r="40" spans="1:2" x14ac:dyDescent="0.25">
      <c r="A40" s="888" t="s">
        <v>428</v>
      </c>
      <c r="B40" s="2" t="s">
        <v>429</v>
      </c>
    </row>
    <row r="41" spans="1:2" x14ac:dyDescent="0.25">
      <c r="A41" s="888" t="s">
        <v>430</v>
      </c>
      <c r="B41" s="2" t="s">
        <v>431</v>
      </c>
    </row>
    <row r="42" spans="1:2" x14ac:dyDescent="0.25">
      <c r="A42" s="888" t="s">
        <v>432</v>
      </c>
      <c r="B42" s="2" t="s">
        <v>436</v>
      </c>
    </row>
    <row r="43" spans="1:2" x14ac:dyDescent="0.25">
      <c r="A43" s="888" t="s">
        <v>433</v>
      </c>
      <c r="B43" s="2" t="s">
        <v>435</v>
      </c>
    </row>
    <row r="44" spans="1:2" x14ac:dyDescent="0.25">
      <c r="A44" s="888" t="s">
        <v>434</v>
      </c>
      <c r="B44" s="2" t="s">
        <v>439</v>
      </c>
    </row>
    <row r="45" spans="1:2" x14ac:dyDescent="0.25">
      <c r="A45" s="888" t="s">
        <v>468</v>
      </c>
      <c r="B45" s="2" t="s">
        <v>469</v>
      </c>
    </row>
    <row r="46" spans="1:2" x14ac:dyDescent="0.25">
      <c r="A46" s="888" t="s">
        <v>441</v>
      </c>
      <c r="B46" s="2" t="s">
        <v>442</v>
      </c>
    </row>
    <row r="47" spans="1:2" x14ac:dyDescent="0.25">
      <c r="A47" s="888" t="s">
        <v>443</v>
      </c>
      <c r="B47" s="2" t="s">
        <v>444</v>
      </c>
    </row>
    <row r="48" spans="1:2" x14ac:dyDescent="0.25">
      <c r="A48" s="888" t="s">
        <v>445</v>
      </c>
      <c r="B48" s="2" t="s">
        <v>446</v>
      </c>
    </row>
    <row r="49" spans="1:2" x14ac:dyDescent="0.25">
      <c r="A49" s="888" t="s">
        <v>447</v>
      </c>
      <c r="B49" s="2" t="s">
        <v>448</v>
      </c>
    </row>
    <row r="50" spans="1:2" x14ac:dyDescent="0.25">
      <c r="A50" s="888" t="s">
        <v>449</v>
      </c>
      <c r="B50" s="2" t="s">
        <v>450</v>
      </c>
    </row>
    <row r="51" spans="1:2" x14ac:dyDescent="0.25">
      <c r="A51" s="888" t="s">
        <v>451</v>
      </c>
      <c r="B51" s="2" t="s">
        <v>452</v>
      </c>
    </row>
    <row r="52" spans="1:2" x14ac:dyDescent="0.25">
      <c r="A52" s="888" t="s">
        <v>453</v>
      </c>
      <c r="B52" s="2" t="s">
        <v>454</v>
      </c>
    </row>
    <row r="53" spans="1:2" x14ac:dyDescent="0.25">
      <c r="A53" s="888" t="s">
        <v>455</v>
      </c>
      <c r="B53" s="2" t="s">
        <v>456</v>
      </c>
    </row>
    <row r="54" spans="1:2" x14ac:dyDescent="0.25">
      <c r="A54" s="888" t="s">
        <v>457</v>
      </c>
      <c r="B54" s="2" t="s">
        <v>458</v>
      </c>
    </row>
    <row r="55" spans="1:2" x14ac:dyDescent="0.25">
      <c r="A55" s="888" t="s">
        <v>459</v>
      </c>
      <c r="B55" s="2" t="s">
        <v>460</v>
      </c>
    </row>
    <row r="56" spans="1:2" x14ac:dyDescent="0.25">
      <c r="A56" s="888" t="s">
        <v>462</v>
      </c>
      <c r="B56" s="2" t="s">
        <v>464</v>
      </c>
    </row>
  </sheetData>
  <hyperlinks>
    <hyperlink ref="A3" location="'Main Indicators'!A1" display="Table 0."/>
    <hyperlink ref="A4" location="'Table 1'!A1" display="'Table 1"/>
    <hyperlink ref="A5" location="'Table 2'!A1" display="'Table 2"/>
    <hyperlink ref="A6" location="'Table 3'!A1" display="'Table 3"/>
    <hyperlink ref="A7" location="'Table 4'!A1" display="'Table 4'"/>
    <hyperlink ref="A8" location="'Table 5'!A1" display="'Table 5"/>
    <hyperlink ref="A9" location="'Table 6.1 '!A1" display="'Table 6.1"/>
    <hyperlink ref="A10" location="'Table 6.2 '!A1" display="'Table 6.2"/>
    <hyperlink ref="A11" location="'Table 6.3'!A1" display="'Table 6.3"/>
    <hyperlink ref="A12" location="'Table 7.1 '!A1" display="'Table 7.1"/>
    <hyperlink ref="A13" location="'Table 7.2'!A1" display="'Table 7.2"/>
    <hyperlink ref="A14" location="'Table 8'!A1" display="'Table 8"/>
    <hyperlink ref="A15" location="'Table 9.1'!A1" display="'Table 9.1"/>
    <hyperlink ref="A16" location="'Table 9.2'!A1" display="'Table 9.2"/>
    <hyperlink ref="A17" location="'Table 9.3'!A1" display="'Table 9.3"/>
    <hyperlink ref="A18" location="'Table 10.1'!A1" display="'Table 10.1"/>
    <hyperlink ref="A19" location="'Table 10.2'!A1" display="'Table 10.2"/>
    <hyperlink ref="A20" location="'Table 10.3'!A1" display="'Table 10.3"/>
    <hyperlink ref="A21" location="'Table 11.1'!A1" display="'Table 11.1"/>
    <hyperlink ref="A22" location="'Table 11.2'!A1" display="'Table 11.2"/>
    <hyperlink ref="A23" location="'Table 11.3'!A1" display="'Table 11.3"/>
    <hyperlink ref="A24" location="'Table 12.1'!A1" display="'Table 12.1"/>
    <hyperlink ref="A25" location="'Table 12.2'!A1" display="'Table 12.2"/>
    <hyperlink ref="A26" location="'Table 13.1'!A1" display="'Table 13.1"/>
    <hyperlink ref="A27" location="'Table 13.2'!A1" display="'Table 13.2"/>
    <hyperlink ref="A28" location="'Table 13.3'!A1" display="'Table 13.3"/>
    <hyperlink ref="A29" location="'Table 13.4'!A1" display="'Table 13.4"/>
    <hyperlink ref="A30" location="'Table 13.5'!A1" display="'Table 13.5"/>
    <hyperlink ref="A31" location="'Table 13.6'!A1" display="'Table 13.6"/>
    <hyperlink ref="A32" location="'Table 14.1'!A1" display="'Table 14.1"/>
    <hyperlink ref="A33" location="'Table 14.2'!A1" display="'Table 14.2"/>
    <hyperlink ref="A34" location="'Table 14.3'!A1" display="'Table 14.3"/>
    <hyperlink ref="A35" location="'Table 15.1'!A1" display="'Table 15.1"/>
    <hyperlink ref="A36" location="'Table 15.2'!A1" display="'Table 15.2"/>
    <hyperlink ref="A37" location="'Table 16.1'!A1" display="'Table 16.1"/>
    <hyperlink ref="A38" location="'Table 16.2'!A1" display="'Table 16.2"/>
    <hyperlink ref="A39" location="'Table 16.3'!A1" display="'Table 16.3"/>
    <hyperlink ref="A40" location="'Table 16.4'!A1" display="'Table 16.4"/>
    <hyperlink ref="A41" location="'Table 16.5'!A1" display="'Table 16.5"/>
    <hyperlink ref="A42" location="'Table 17.1'!A1" display="'Table 17.1"/>
    <hyperlink ref="A43" location="'Table 17.2'!A1" display="'Table 17.2"/>
    <hyperlink ref="A44" location="'Table 17.3'!A1" display="'Table 17.3"/>
    <hyperlink ref="A2" location="Summary!A1" display="List of SAS 2018 Tables"/>
    <hyperlink ref="A46" location="'Appendix 1'!A1" display="'Appendix 1"/>
    <hyperlink ref="A47" location="'Appendix 2'!A1" display="'Appendix 2"/>
    <hyperlink ref="A48" location="'Appendix 3'!A1" display="'Appendix 3"/>
    <hyperlink ref="A49" location="'Appendix 4'!A1" display="'Appendix 4"/>
    <hyperlink ref="A50" location="'Appendix 5'!A1" display="'Appendix 5"/>
    <hyperlink ref="A51" location="'Appendix 6 '!A1" display="'Appendix 6 "/>
    <hyperlink ref="A52" location="'Appendix 7'!A1" display="'Appendix 7"/>
    <hyperlink ref="A53" location="'Appendix 8'!A1" display="'Appendix 8'!A1"/>
    <hyperlink ref="A54" location="'Appendix 9 '!A1" display="'Appendix 9 "/>
    <hyperlink ref="A55" location="'Appendix 10'!A1" display="'Appendix 10"/>
    <hyperlink ref="A56" location="'Appendix 11'!A1" display="'Appendix 11"/>
    <hyperlink ref="A45" location="'Table 18.1'!A1" display="'Table 18"/>
  </hyperlinks>
  <pageMargins left="0.7" right="0.7" top="0.75" bottom="0.75" header="0.3" footer="0.3"/>
  <pageSetup orientation="portrait" horizontalDpi="4294967292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workbookViewId="0">
      <selection activeCell="K16" sqref="K16"/>
    </sheetView>
  </sheetViews>
  <sheetFormatPr defaultRowHeight="15" x14ac:dyDescent="0.25"/>
  <cols>
    <col min="1" max="1" width="20" style="49" bestFit="1" customWidth="1"/>
    <col min="2" max="2" width="10.42578125" style="49" bestFit="1" customWidth="1"/>
    <col min="3" max="5" width="6.5703125" style="49" bestFit="1" customWidth="1"/>
    <col min="6" max="6" width="5.140625" style="49" bestFit="1" customWidth="1"/>
    <col min="7" max="8" width="11.140625" style="49" bestFit="1" customWidth="1"/>
    <col min="9" max="9" width="7.42578125" style="49" bestFit="1" customWidth="1"/>
    <col min="10" max="16384" width="9.140625" style="49"/>
  </cols>
  <sheetData>
    <row r="3" spans="1:9" ht="17.25" thickBot="1" x14ac:dyDescent="0.3">
      <c r="A3" s="5" t="s">
        <v>313</v>
      </c>
    </row>
    <row r="4" spans="1:9" ht="17.25" thickBot="1" x14ac:dyDescent="0.35">
      <c r="A4" s="509" t="s">
        <v>143</v>
      </c>
      <c r="B4" s="510" t="s">
        <v>252</v>
      </c>
      <c r="C4" s="510" t="s">
        <v>254</v>
      </c>
      <c r="D4" s="510" t="s">
        <v>255</v>
      </c>
      <c r="E4" s="510" t="s">
        <v>256</v>
      </c>
      <c r="F4" s="510" t="s">
        <v>257</v>
      </c>
      <c r="G4" s="510" t="s">
        <v>276</v>
      </c>
      <c r="H4" s="510" t="s">
        <v>277</v>
      </c>
      <c r="I4" s="511" t="s">
        <v>229</v>
      </c>
    </row>
    <row r="5" spans="1:9" ht="17.25" thickTop="1" x14ac:dyDescent="0.3">
      <c r="A5" s="311" t="s">
        <v>217</v>
      </c>
      <c r="B5" s="128">
        <v>0</v>
      </c>
      <c r="C5" s="128">
        <v>0</v>
      </c>
      <c r="D5" s="128">
        <v>0</v>
      </c>
      <c r="E5" s="128">
        <v>0</v>
      </c>
      <c r="F5" s="128">
        <v>0</v>
      </c>
      <c r="G5" s="128">
        <v>0</v>
      </c>
      <c r="H5" s="128">
        <v>0</v>
      </c>
      <c r="I5" s="518">
        <v>0</v>
      </c>
    </row>
    <row r="6" spans="1:9" ht="16.5" x14ac:dyDescent="0.3">
      <c r="A6" s="507" t="s">
        <v>111</v>
      </c>
      <c r="B6" s="127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515">
        <v>0</v>
      </c>
    </row>
    <row r="7" spans="1:9" ht="16.5" x14ac:dyDescent="0.3">
      <c r="A7" s="311" t="s">
        <v>87</v>
      </c>
      <c r="B7" s="128">
        <v>88.777299999999997</v>
      </c>
      <c r="C7" s="128">
        <v>3035.1299550000003</v>
      </c>
      <c r="D7" s="128">
        <v>3941.4705739999999</v>
      </c>
      <c r="E7" s="128">
        <v>6063.8271699999996</v>
      </c>
      <c r="F7" s="128">
        <v>293.11854800000003</v>
      </c>
      <c r="G7" s="128">
        <v>13422.323547</v>
      </c>
      <c r="H7" s="128">
        <v>16135.221417999997</v>
      </c>
      <c r="I7" s="518">
        <v>-0.16813514985134104</v>
      </c>
    </row>
    <row r="8" spans="1:9" ht="16.5" x14ac:dyDescent="0.3">
      <c r="A8" s="507" t="s">
        <v>90</v>
      </c>
      <c r="B8" s="127">
        <v>88.777299999999997</v>
      </c>
      <c r="C8" s="127">
        <v>2918.9533000000006</v>
      </c>
      <c r="D8" s="127">
        <v>547.38993399999993</v>
      </c>
      <c r="E8" s="127">
        <v>1841.5306399999999</v>
      </c>
      <c r="F8" s="127">
        <v>286.04401100000001</v>
      </c>
      <c r="G8" s="127">
        <v>5682.6951850000005</v>
      </c>
      <c r="H8" s="127">
        <v>7609.4783959999995</v>
      </c>
      <c r="I8" s="515">
        <v>-0.25320831609336492</v>
      </c>
    </row>
    <row r="9" spans="1:9" ht="16.5" x14ac:dyDescent="0.3">
      <c r="A9" s="507" t="s">
        <v>89</v>
      </c>
      <c r="B9" s="127">
        <v>0</v>
      </c>
      <c r="C9" s="127">
        <v>116.176655</v>
      </c>
      <c r="D9" s="127">
        <v>3394.0806400000001</v>
      </c>
      <c r="E9" s="127">
        <v>4222.2965299999996</v>
      </c>
      <c r="F9" s="127">
        <v>7.0745369999999994</v>
      </c>
      <c r="G9" s="127">
        <v>7739.6283619999986</v>
      </c>
      <c r="H9" s="127">
        <v>8525.7430219999987</v>
      </c>
      <c r="I9" s="515">
        <v>-9.2204826954260022E-2</v>
      </c>
    </row>
    <row r="10" spans="1:9" ht="16.5" x14ac:dyDescent="0.3">
      <c r="A10" s="507" t="s">
        <v>218</v>
      </c>
      <c r="B10" s="127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515">
        <v>0</v>
      </c>
    </row>
    <row r="11" spans="1:9" ht="16.5" x14ac:dyDescent="0.3">
      <c r="A11" s="311" t="s">
        <v>96</v>
      </c>
      <c r="B11" s="128">
        <v>39.185929999999999</v>
      </c>
      <c r="C11" s="128">
        <v>918.38812359999997</v>
      </c>
      <c r="D11" s="128">
        <v>111.200155</v>
      </c>
      <c r="E11" s="128">
        <v>193.13630199999997</v>
      </c>
      <c r="F11" s="128">
        <v>202.84080599999999</v>
      </c>
      <c r="G11" s="128">
        <v>1464.7513166000003</v>
      </c>
      <c r="H11" s="128">
        <v>3665.4708820000005</v>
      </c>
      <c r="I11" s="518">
        <v>-0.60039204681915681</v>
      </c>
    </row>
    <row r="12" spans="1:9" ht="16.5" x14ac:dyDescent="0.3">
      <c r="A12" s="507" t="s">
        <v>213</v>
      </c>
      <c r="B12" s="127">
        <v>39.185929999999999</v>
      </c>
      <c r="C12" s="127">
        <v>620.49972100000002</v>
      </c>
      <c r="D12" s="127">
        <v>19.039614</v>
      </c>
      <c r="E12" s="127">
        <v>11.098431999999999</v>
      </c>
      <c r="F12" s="127">
        <v>195.56802999999999</v>
      </c>
      <c r="G12" s="127">
        <v>885.39172700000017</v>
      </c>
      <c r="H12" s="127">
        <v>3255.9075600000006</v>
      </c>
      <c r="I12" s="515">
        <v>-0.72806607353434805</v>
      </c>
    </row>
    <row r="13" spans="1:9" ht="16.5" x14ac:dyDescent="0.3">
      <c r="A13" s="507" t="s">
        <v>97</v>
      </c>
      <c r="B13" s="127">
        <v>39.185929999999999</v>
      </c>
      <c r="C13" s="127">
        <v>612.67632700000001</v>
      </c>
      <c r="D13" s="127">
        <v>19.039614</v>
      </c>
      <c r="E13" s="127">
        <v>6.1573759999999993</v>
      </c>
      <c r="F13" s="127">
        <v>195.56802999999999</v>
      </c>
      <c r="G13" s="127">
        <v>872.62727700000028</v>
      </c>
      <c r="H13" s="127">
        <v>3209.3839000000007</v>
      </c>
      <c r="I13" s="515">
        <v>-0.72810131034807024</v>
      </c>
    </row>
    <row r="14" spans="1:9" ht="16.5" x14ac:dyDescent="0.3">
      <c r="A14" s="507" t="s">
        <v>98</v>
      </c>
      <c r="B14" s="127">
        <v>0</v>
      </c>
      <c r="C14" s="127">
        <v>7.8233940000000004</v>
      </c>
      <c r="D14" s="127">
        <v>0</v>
      </c>
      <c r="E14" s="127">
        <v>4.9410559999999997</v>
      </c>
      <c r="F14" s="127">
        <v>0</v>
      </c>
      <c r="G14" s="127">
        <v>12.76445</v>
      </c>
      <c r="H14" s="127">
        <v>46.52366</v>
      </c>
      <c r="I14" s="515">
        <v>-0.72563530040413848</v>
      </c>
    </row>
    <row r="15" spans="1:9" ht="16.5" x14ac:dyDescent="0.3">
      <c r="A15" s="507" t="s">
        <v>100</v>
      </c>
      <c r="B15" s="127">
        <v>0</v>
      </c>
      <c r="C15" s="127">
        <v>33.590730000000001</v>
      </c>
      <c r="D15" s="127">
        <v>26.205761000000003</v>
      </c>
      <c r="E15" s="127">
        <v>168.61122999999998</v>
      </c>
      <c r="F15" s="127">
        <v>0</v>
      </c>
      <c r="G15" s="127">
        <v>228.40772099999998</v>
      </c>
      <c r="H15" s="127">
        <v>102.94846799999999</v>
      </c>
      <c r="I15" s="515">
        <v>1.2186607089675197</v>
      </c>
    </row>
    <row r="16" spans="1:9" ht="16.5" x14ac:dyDescent="0.3">
      <c r="A16" s="507" t="s">
        <v>102</v>
      </c>
      <c r="B16" s="127">
        <v>0</v>
      </c>
      <c r="C16" s="127">
        <v>264.2976726</v>
      </c>
      <c r="D16" s="127">
        <v>65.95478</v>
      </c>
      <c r="E16" s="127">
        <v>13.426640000000001</v>
      </c>
      <c r="F16" s="127">
        <v>7.2727760000000004</v>
      </c>
      <c r="G16" s="127">
        <v>350.95186860000001</v>
      </c>
      <c r="H16" s="127">
        <v>306.61485400000004</v>
      </c>
      <c r="I16" s="515">
        <v>0.14460165259964852</v>
      </c>
    </row>
    <row r="17" spans="1:9" ht="16.5" x14ac:dyDescent="0.3">
      <c r="A17" s="311" t="s">
        <v>214</v>
      </c>
      <c r="B17" s="128">
        <v>187.36322149999998</v>
      </c>
      <c r="C17" s="128">
        <v>1212.031571</v>
      </c>
      <c r="D17" s="128">
        <v>556.38650990000008</v>
      </c>
      <c r="E17" s="128">
        <v>704.69269599999996</v>
      </c>
      <c r="F17" s="128">
        <v>356.53346529999999</v>
      </c>
      <c r="G17" s="128">
        <v>3017.0074636999993</v>
      </c>
      <c r="H17" s="128">
        <v>3540.2987432999994</v>
      </c>
      <c r="I17" s="518">
        <v>-0.14780992157521355</v>
      </c>
    </row>
    <row r="18" spans="1:9" ht="16.5" x14ac:dyDescent="0.3">
      <c r="A18" s="507" t="s">
        <v>144</v>
      </c>
      <c r="B18" s="127">
        <v>187.36322149999998</v>
      </c>
      <c r="C18" s="127">
        <v>1212.031571</v>
      </c>
      <c r="D18" s="127">
        <v>556.38650990000008</v>
      </c>
      <c r="E18" s="127">
        <v>704.69269599999996</v>
      </c>
      <c r="F18" s="127">
        <v>356.53346529999999</v>
      </c>
      <c r="G18" s="127">
        <v>3017.0074636999993</v>
      </c>
      <c r="H18" s="127">
        <v>3524.7977532999994</v>
      </c>
      <c r="I18" s="515">
        <v>-0.14406224842959992</v>
      </c>
    </row>
    <row r="19" spans="1:9" ht="16.5" x14ac:dyDescent="0.3">
      <c r="A19" s="507" t="s">
        <v>240</v>
      </c>
      <c r="B19" s="127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15.50099</v>
      </c>
      <c r="I19" s="515">
        <v>-1</v>
      </c>
    </row>
    <row r="20" spans="1:9" ht="17.25" thickBot="1" x14ac:dyDescent="0.35">
      <c r="A20" s="520" t="s">
        <v>110</v>
      </c>
      <c r="B20" s="484">
        <v>0</v>
      </c>
      <c r="C20" s="484">
        <v>0</v>
      </c>
      <c r="D20" s="484">
        <v>0</v>
      </c>
      <c r="E20" s="484">
        <v>0</v>
      </c>
      <c r="F20" s="484">
        <v>0</v>
      </c>
      <c r="G20" s="484">
        <v>0</v>
      </c>
      <c r="H20" s="484">
        <v>0</v>
      </c>
      <c r="I20" s="521">
        <v>0</v>
      </c>
    </row>
    <row r="21" spans="1:9" ht="18" thickTop="1" thickBot="1" x14ac:dyDescent="0.35">
      <c r="A21" s="522" t="s">
        <v>220</v>
      </c>
      <c r="B21" s="495">
        <v>315.32645149999996</v>
      </c>
      <c r="C21" s="495">
        <v>5165.5496495999996</v>
      </c>
      <c r="D21" s="495">
        <v>4609.0572389000008</v>
      </c>
      <c r="E21" s="495">
        <v>6961.6561680000004</v>
      </c>
      <c r="F21" s="495">
        <v>852.49281930000006</v>
      </c>
      <c r="G21" s="523">
        <v>17904.082327299999</v>
      </c>
      <c r="H21" s="523">
        <v>23340.991043299997</v>
      </c>
      <c r="I21" s="524">
        <v>-0.23293392752321274</v>
      </c>
    </row>
    <row r="22" spans="1:9" ht="18" thickTop="1" thickBot="1" x14ac:dyDescent="0.35">
      <c r="A22" s="312" t="s">
        <v>241</v>
      </c>
      <c r="B22" s="485">
        <v>143.06309999999999</v>
      </c>
      <c r="C22" s="485">
        <v>4606.6419000000005</v>
      </c>
      <c r="D22" s="485">
        <v>6315.480822999999</v>
      </c>
      <c r="E22" s="485">
        <v>7606.7858999999999</v>
      </c>
      <c r="F22" s="485">
        <v>518.19457000000011</v>
      </c>
      <c r="G22" s="525">
        <v>19190.166293000002</v>
      </c>
      <c r="H22" s="485">
        <v>22404.1</v>
      </c>
      <c r="I22" s="519">
        <v>-0.14345292633937523</v>
      </c>
    </row>
  </sheetData>
  <pageMargins left="0.7" right="0.7" top="0.75" bottom="0.75" header="0.3" footer="0.3"/>
  <pageSetup orientation="portrait" horizontalDpi="4294967292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workbookViewId="0">
      <selection activeCell="E18" sqref="E18"/>
    </sheetView>
  </sheetViews>
  <sheetFormatPr defaultRowHeight="16.5" x14ac:dyDescent="0.3"/>
  <cols>
    <col min="1" max="1" width="20" style="92" bestFit="1" customWidth="1"/>
    <col min="2" max="2" width="10.42578125" style="92" bestFit="1" customWidth="1"/>
    <col min="3" max="5" width="9.140625" style="92"/>
    <col min="6" max="6" width="8.5703125" style="92" bestFit="1" customWidth="1"/>
    <col min="7" max="7" width="11.140625" style="92" bestFit="1" customWidth="1"/>
    <col min="8" max="16384" width="9.140625" style="92"/>
  </cols>
  <sheetData>
    <row r="2" spans="1:7" ht="17.25" thickBot="1" x14ac:dyDescent="0.35">
      <c r="A2" s="5" t="s">
        <v>316</v>
      </c>
    </row>
    <row r="3" spans="1:7" ht="17.25" thickBot="1" x14ac:dyDescent="0.35">
      <c r="A3" s="509" t="s">
        <v>250</v>
      </c>
      <c r="B3" s="510" t="s">
        <v>252</v>
      </c>
      <c r="C3" s="510" t="s">
        <v>254</v>
      </c>
      <c r="D3" s="510" t="s">
        <v>255</v>
      </c>
      <c r="E3" s="510" t="s">
        <v>256</v>
      </c>
      <c r="F3" s="510" t="s">
        <v>257</v>
      </c>
      <c r="G3" s="526" t="s">
        <v>278</v>
      </c>
    </row>
    <row r="4" spans="1:7" ht="17.25" thickTop="1" x14ac:dyDescent="0.3">
      <c r="A4" s="527" t="s">
        <v>82</v>
      </c>
      <c r="B4" s="134">
        <v>5277.3451480000003</v>
      </c>
      <c r="C4" s="134">
        <v>36936.595828099998</v>
      </c>
      <c r="D4" s="134">
        <v>35905.596709400001</v>
      </c>
      <c r="E4" s="134">
        <v>39051.640456000001</v>
      </c>
      <c r="F4" s="134">
        <v>155180.38327749999</v>
      </c>
      <c r="G4" s="528">
        <v>272351.56141899998</v>
      </c>
    </row>
    <row r="5" spans="1:7" x14ac:dyDescent="0.3">
      <c r="A5" s="507" t="s">
        <v>83</v>
      </c>
      <c r="B5" s="132">
        <v>5144.9065700000001</v>
      </c>
      <c r="C5" s="132">
        <v>26828.730307099995</v>
      </c>
      <c r="D5" s="132">
        <v>31288.489455399998</v>
      </c>
      <c r="E5" s="132">
        <v>33411.492121000003</v>
      </c>
      <c r="F5" s="132">
        <v>121505.12267</v>
      </c>
      <c r="G5" s="493">
        <v>218178.74112350002</v>
      </c>
    </row>
    <row r="6" spans="1:7" x14ac:dyDescent="0.3">
      <c r="A6" s="507" t="s">
        <v>85</v>
      </c>
      <c r="B6" s="132">
        <v>0</v>
      </c>
      <c r="C6" s="132">
        <v>1256.7439399999998</v>
      </c>
      <c r="D6" s="132">
        <v>840.22872099999995</v>
      </c>
      <c r="E6" s="132">
        <v>3234.0661999999998</v>
      </c>
      <c r="F6" s="132">
        <v>21820.282815800001</v>
      </c>
      <c r="G6" s="493">
        <v>27151.321676799998</v>
      </c>
    </row>
    <row r="7" spans="1:7" x14ac:dyDescent="0.3">
      <c r="A7" s="507" t="s">
        <v>84</v>
      </c>
      <c r="B7" s="132">
        <v>102.20959999999999</v>
      </c>
      <c r="C7" s="132">
        <v>6193.1209009999993</v>
      </c>
      <c r="D7" s="132">
        <v>2444.5666000000001</v>
      </c>
      <c r="E7" s="132">
        <v>0</v>
      </c>
      <c r="F7" s="132">
        <v>8197.9500929999995</v>
      </c>
      <c r="G7" s="493">
        <v>16937.847194000002</v>
      </c>
    </row>
    <row r="8" spans="1:7" x14ac:dyDescent="0.3">
      <c r="A8" s="507" t="s">
        <v>86</v>
      </c>
      <c r="B8" s="132">
        <v>0</v>
      </c>
      <c r="C8" s="132">
        <v>55.419640000000001</v>
      </c>
      <c r="D8" s="132">
        <v>1313.347</v>
      </c>
      <c r="E8" s="132">
        <v>2111.3520079999998</v>
      </c>
      <c r="F8" s="132">
        <v>1009.96543</v>
      </c>
      <c r="G8" s="493">
        <v>4490.0840779999999</v>
      </c>
    </row>
    <row r="9" spans="1:7" x14ac:dyDescent="0.3">
      <c r="A9" s="507" t="s">
        <v>221</v>
      </c>
      <c r="B9" s="132">
        <v>30.228978000000001</v>
      </c>
      <c r="C9" s="132">
        <v>2602.58104</v>
      </c>
      <c r="D9" s="132">
        <v>18.964932999999998</v>
      </c>
      <c r="E9" s="132">
        <v>294.73012699999998</v>
      </c>
      <c r="F9" s="132">
        <v>2647.0622686999995</v>
      </c>
      <c r="G9" s="493">
        <v>5593.5673466999997</v>
      </c>
    </row>
    <row r="10" spans="1:7" x14ac:dyDescent="0.3">
      <c r="A10" s="527" t="s">
        <v>87</v>
      </c>
      <c r="B10" s="134">
        <v>3230.5542161404201</v>
      </c>
      <c r="C10" s="134">
        <v>49292.130652658867</v>
      </c>
      <c r="D10" s="134">
        <v>59958.724151330644</v>
      </c>
      <c r="E10" s="134">
        <v>39417.917128604749</v>
      </c>
      <c r="F10" s="134">
        <v>33700.968500984294</v>
      </c>
      <c r="G10" s="528">
        <v>185600.29464971906</v>
      </c>
    </row>
    <row r="11" spans="1:7" x14ac:dyDescent="0.3">
      <c r="A11" s="507" t="s">
        <v>88</v>
      </c>
      <c r="B11" s="132">
        <v>452.0586085404201</v>
      </c>
      <c r="C11" s="132">
        <v>12534.156991658871</v>
      </c>
      <c r="D11" s="132">
        <v>11866.76594233064</v>
      </c>
      <c r="E11" s="132">
        <v>974.75067860475588</v>
      </c>
      <c r="F11" s="132">
        <v>10069.1869973843</v>
      </c>
      <c r="G11" s="493">
        <v>35896.919218518997</v>
      </c>
    </row>
    <row r="12" spans="1:7" x14ac:dyDescent="0.3">
      <c r="A12" s="507" t="s">
        <v>222</v>
      </c>
      <c r="B12" s="132">
        <v>2191.8334812999997</v>
      </c>
      <c r="C12" s="132">
        <v>27237.975980000003</v>
      </c>
      <c r="D12" s="132">
        <v>24606.902199000004</v>
      </c>
      <c r="E12" s="132">
        <v>18807.043000000001</v>
      </c>
      <c r="F12" s="132">
        <v>14612.709194499999</v>
      </c>
      <c r="G12" s="493">
        <v>87456.463854800037</v>
      </c>
    </row>
    <row r="13" spans="1:7" x14ac:dyDescent="0.3">
      <c r="A13" s="507" t="s">
        <v>223</v>
      </c>
      <c r="B13" s="132">
        <v>421.13909219999999</v>
      </c>
      <c r="C13" s="132">
        <v>5168.6793910000006</v>
      </c>
      <c r="D13" s="132">
        <v>19783.600330000001</v>
      </c>
      <c r="E13" s="132">
        <v>18214.770339999999</v>
      </c>
      <c r="F13" s="132">
        <v>7248.1674102999996</v>
      </c>
      <c r="G13" s="493">
        <v>50836.356563499998</v>
      </c>
    </row>
    <row r="14" spans="1:7" x14ac:dyDescent="0.3">
      <c r="A14" s="507" t="s">
        <v>284</v>
      </c>
      <c r="B14" s="132">
        <v>165.52303409999999</v>
      </c>
      <c r="C14" s="132">
        <v>4351.3182900000002</v>
      </c>
      <c r="D14" s="132">
        <v>3701.45568</v>
      </c>
      <c r="E14" s="132">
        <v>1421.35311</v>
      </c>
      <c r="F14" s="132">
        <v>1770.9048988000002</v>
      </c>
      <c r="G14" s="132">
        <v>11410.555012899997</v>
      </c>
    </row>
    <row r="15" spans="1:7" x14ac:dyDescent="0.3">
      <c r="A15" s="527" t="s">
        <v>92</v>
      </c>
      <c r="B15" s="134">
        <v>1368.3423652653173</v>
      </c>
      <c r="C15" s="134">
        <v>14827.421332679236</v>
      </c>
      <c r="D15" s="134">
        <v>10287.072492262898</v>
      </c>
      <c r="E15" s="134">
        <v>11023.617234435176</v>
      </c>
      <c r="F15" s="134">
        <v>24469.747988668052</v>
      </c>
      <c r="G15" s="528">
        <v>61976.201413310686</v>
      </c>
    </row>
    <row r="16" spans="1:7" x14ac:dyDescent="0.3">
      <c r="A16" s="507" t="s">
        <v>225</v>
      </c>
      <c r="B16" s="132">
        <v>416.85162543270008</v>
      </c>
      <c r="C16" s="132">
        <v>1581.7661694834098</v>
      </c>
      <c r="D16" s="132">
        <v>1755.58206856325</v>
      </c>
      <c r="E16" s="132">
        <v>2792.1940127603898</v>
      </c>
      <c r="F16" s="132">
        <v>14857.9004352787</v>
      </c>
      <c r="G16" s="493">
        <v>21404.294311518446</v>
      </c>
    </row>
    <row r="17" spans="1:7" x14ac:dyDescent="0.3">
      <c r="A17" s="507" t="s">
        <v>95</v>
      </c>
      <c r="B17" s="132">
        <v>203.08031853113832</v>
      </c>
      <c r="C17" s="132">
        <v>1304.9767045436251</v>
      </c>
      <c r="D17" s="132">
        <v>592.41310743794793</v>
      </c>
      <c r="E17" s="132">
        <v>1631.1509576380267</v>
      </c>
      <c r="F17" s="132">
        <v>1444.3395020531043</v>
      </c>
      <c r="G17" s="493">
        <v>5175.9605902038429</v>
      </c>
    </row>
    <row r="18" spans="1:7" x14ac:dyDescent="0.3">
      <c r="A18" s="507" t="s">
        <v>93</v>
      </c>
      <c r="B18" s="132">
        <v>748.41042130147889</v>
      </c>
      <c r="C18" s="132">
        <v>11940.678458652203</v>
      </c>
      <c r="D18" s="132">
        <v>7939.0773162616997</v>
      </c>
      <c r="E18" s="132">
        <v>6600.2722640367601</v>
      </c>
      <c r="F18" s="132">
        <v>8167.5080513362482</v>
      </c>
      <c r="G18" s="493">
        <v>35395.946511588394</v>
      </c>
    </row>
    <row r="19" spans="1:7" x14ac:dyDescent="0.3">
      <c r="A19" s="527" t="s">
        <v>96</v>
      </c>
      <c r="B19" s="134">
        <v>11436.3377502</v>
      </c>
      <c r="C19" s="134">
        <v>105555.5990175</v>
      </c>
      <c r="D19" s="134">
        <v>48999.788140000004</v>
      </c>
      <c r="E19" s="134">
        <v>60630.266027899997</v>
      </c>
      <c r="F19" s="134">
        <v>120201.636814</v>
      </c>
      <c r="G19" s="528">
        <v>346823.62774959987</v>
      </c>
    </row>
    <row r="20" spans="1:7" x14ac:dyDescent="0.3">
      <c r="A20" s="311" t="s">
        <v>213</v>
      </c>
      <c r="B20" s="134">
        <v>10072.496718</v>
      </c>
      <c r="C20" s="134">
        <v>82272.999484499989</v>
      </c>
      <c r="D20" s="134">
        <v>40940.147279999997</v>
      </c>
      <c r="E20" s="134">
        <v>53075.939057900003</v>
      </c>
      <c r="F20" s="134">
        <v>100856.45189539999</v>
      </c>
      <c r="G20" s="492">
        <v>287218.03443579993</v>
      </c>
    </row>
    <row r="21" spans="1:7" x14ac:dyDescent="0.3">
      <c r="A21" s="507" t="s">
        <v>97</v>
      </c>
      <c r="B21" s="132">
        <v>9933.093519</v>
      </c>
      <c r="C21" s="132">
        <v>63715.176351699993</v>
      </c>
      <c r="D21" s="132">
        <v>13402.478879999999</v>
      </c>
      <c r="E21" s="132">
        <v>19411.5689399</v>
      </c>
      <c r="F21" s="132">
        <v>96036.356140999982</v>
      </c>
      <c r="G21" s="493">
        <v>202498.67383159994</v>
      </c>
    </row>
    <row r="22" spans="1:7" x14ac:dyDescent="0.3">
      <c r="A22" s="507" t="s">
        <v>101</v>
      </c>
      <c r="B22" s="132">
        <v>9.513109</v>
      </c>
      <c r="C22" s="132">
        <v>395.82497000000001</v>
      </c>
      <c r="D22" s="132">
        <v>21.072050000000001</v>
      </c>
      <c r="E22" s="132">
        <v>0</v>
      </c>
      <c r="F22" s="132">
        <v>71.380830000000003</v>
      </c>
      <c r="G22" s="493">
        <v>497.79095899999999</v>
      </c>
    </row>
    <row r="23" spans="1:7" x14ac:dyDescent="0.3">
      <c r="A23" s="507" t="s">
        <v>98</v>
      </c>
      <c r="B23" s="132">
        <v>129.89008999999999</v>
      </c>
      <c r="C23" s="132">
        <v>18161.998162799999</v>
      </c>
      <c r="D23" s="132">
        <v>27516.596350000003</v>
      </c>
      <c r="E23" s="132">
        <v>33664.370117999999</v>
      </c>
      <c r="F23" s="132">
        <v>4748.7149244000002</v>
      </c>
      <c r="G23" s="493">
        <v>84221.569645200012</v>
      </c>
    </row>
    <row r="24" spans="1:7" x14ac:dyDescent="0.3">
      <c r="A24" s="507" t="s">
        <v>100</v>
      </c>
      <c r="B24" s="132">
        <v>188.66149649999997</v>
      </c>
      <c r="C24" s="132">
        <v>4560.733354</v>
      </c>
      <c r="D24" s="132">
        <v>3375.41534</v>
      </c>
      <c r="E24" s="132">
        <v>5060.5995000000003</v>
      </c>
      <c r="F24" s="132">
        <v>1935.9461820000001</v>
      </c>
      <c r="G24" s="493">
        <v>15121.355872499998</v>
      </c>
    </row>
    <row r="25" spans="1:7" x14ac:dyDescent="0.3">
      <c r="A25" s="507" t="s">
        <v>99</v>
      </c>
      <c r="B25" s="132">
        <v>608.39807569999994</v>
      </c>
      <c r="C25" s="132">
        <v>4581.1980000000003</v>
      </c>
      <c r="D25" s="132">
        <v>574.27166999999997</v>
      </c>
      <c r="E25" s="132">
        <v>791.87162999999998</v>
      </c>
      <c r="F25" s="132">
        <v>13917.870408100001</v>
      </c>
      <c r="G25" s="493">
        <v>20473.609783799999</v>
      </c>
    </row>
    <row r="26" spans="1:7" x14ac:dyDescent="0.3">
      <c r="A26" s="507" t="s">
        <v>102</v>
      </c>
      <c r="B26" s="132">
        <v>566.78146000000004</v>
      </c>
      <c r="C26" s="132">
        <v>14140.668179</v>
      </c>
      <c r="D26" s="132">
        <v>4109.9538499999999</v>
      </c>
      <c r="E26" s="132">
        <v>1701.8558399999999</v>
      </c>
      <c r="F26" s="132">
        <v>3491.3683285000002</v>
      </c>
      <c r="G26" s="493">
        <v>24010.627657500001</v>
      </c>
    </row>
    <row r="27" spans="1:7" x14ac:dyDescent="0.3">
      <c r="A27" s="527" t="s">
        <v>214</v>
      </c>
      <c r="B27" s="134">
        <v>983.80471490426385</v>
      </c>
      <c r="C27" s="134">
        <v>4188.94296072</v>
      </c>
      <c r="D27" s="134">
        <v>4668.1976954999991</v>
      </c>
      <c r="E27" s="134">
        <v>3594.6246602000001</v>
      </c>
      <c r="F27" s="134">
        <v>4475.6084670490172</v>
      </c>
      <c r="G27" s="528">
        <v>17911.178494273285</v>
      </c>
    </row>
    <row r="28" spans="1:7" x14ac:dyDescent="0.3">
      <c r="A28" s="507" t="s">
        <v>109</v>
      </c>
      <c r="B28" s="132">
        <v>855.57791210000016</v>
      </c>
      <c r="C28" s="132">
        <v>3599.0650446</v>
      </c>
      <c r="D28" s="132">
        <v>3662.8457214999999</v>
      </c>
      <c r="E28" s="132">
        <v>2892.3784701999998</v>
      </c>
      <c r="F28" s="132">
        <v>2637.2461753999996</v>
      </c>
      <c r="G28" s="493">
        <v>13647.113323800002</v>
      </c>
    </row>
    <row r="29" spans="1:7" x14ac:dyDescent="0.3">
      <c r="A29" s="507" t="s">
        <v>103</v>
      </c>
      <c r="B29" s="132">
        <v>128.2268028042638</v>
      </c>
      <c r="C29" s="132">
        <v>589.87791612000001</v>
      </c>
      <c r="D29" s="132">
        <v>1005.3519739999999</v>
      </c>
      <c r="E29" s="132">
        <v>702.24618999999996</v>
      </c>
      <c r="F29" s="132">
        <v>1838.3622916490176</v>
      </c>
      <c r="G29" s="493">
        <v>4264.0651704732809</v>
      </c>
    </row>
    <row r="30" spans="1:7" x14ac:dyDescent="0.3">
      <c r="A30" s="527" t="s">
        <v>219</v>
      </c>
      <c r="B30" s="134">
        <v>1636.5506316000001</v>
      </c>
      <c r="C30" s="134">
        <v>1682.202217</v>
      </c>
      <c r="D30" s="134">
        <v>1366.825928</v>
      </c>
      <c r="E30" s="134">
        <v>1416.7257510000002</v>
      </c>
      <c r="F30" s="134">
        <v>1438.2375040000002</v>
      </c>
      <c r="G30" s="492">
        <v>7540.5420316000009</v>
      </c>
    </row>
    <row r="31" spans="1:7" ht="17.25" thickBot="1" x14ac:dyDescent="0.35">
      <c r="A31" s="529" t="s">
        <v>110</v>
      </c>
      <c r="B31" s="530">
        <v>269.63166716583004</v>
      </c>
      <c r="C31" s="530">
        <v>1069.2951772000001</v>
      </c>
      <c r="D31" s="530">
        <v>6084.6313090000003</v>
      </c>
      <c r="E31" s="530">
        <v>2893.3664200000003</v>
      </c>
      <c r="F31" s="530">
        <v>1009.9420428999999</v>
      </c>
      <c r="G31" s="531">
        <v>11326.86661626583</v>
      </c>
    </row>
    <row r="32" spans="1:7" ht="18" thickTop="1" thickBot="1" x14ac:dyDescent="0.35">
      <c r="A32" s="532" t="s">
        <v>69</v>
      </c>
      <c r="B32" s="525">
        <v>24202.566493275826</v>
      </c>
      <c r="C32" s="525">
        <v>213552.18718585809</v>
      </c>
      <c r="D32" s="525">
        <v>167270.83642549356</v>
      </c>
      <c r="E32" s="525">
        <v>158028.15767813992</v>
      </c>
      <c r="F32" s="525">
        <v>340476.52459510142</v>
      </c>
      <c r="G32" s="533">
        <v>903530.27237786865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E18" sqref="E18"/>
    </sheetView>
  </sheetViews>
  <sheetFormatPr defaultRowHeight="15" x14ac:dyDescent="0.25"/>
  <cols>
    <col min="1" max="1" width="20" style="49" bestFit="1" customWidth="1"/>
    <col min="2" max="2" width="11.5703125" style="49" bestFit="1" customWidth="1"/>
    <col min="3" max="6" width="9.140625" style="49"/>
    <col min="7" max="7" width="12.7109375" style="49" bestFit="1" customWidth="1"/>
    <col min="8" max="16384" width="9.140625" style="49"/>
  </cols>
  <sheetData>
    <row r="2" spans="1:7" ht="17.25" thickBot="1" x14ac:dyDescent="0.35">
      <c r="A2" s="182" t="s">
        <v>317</v>
      </c>
      <c r="B2" s="182"/>
      <c r="C2" s="182"/>
      <c r="D2" s="182"/>
    </row>
    <row r="3" spans="1:7" ht="17.25" thickBot="1" x14ac:dyDescent="0.35">
      <c r="A3" s="509" t="s">
        <v>143</v>
      </c>
      <c r="B3" s="483" t="s">
        <v>252</v>
      </c>
      <c r="C3" s="483" t="s">
        <v>254</v>
      </c>
      <c r="D3" s="483" t="s">
        <v>255</v>
      </c>
      <c r="E3" s="483" t="s">
        <v>256</v>
      </c>
      <c r="F3" s="483" t="s">
        <v>257</v>
      </c>
      <c r="G3" s="488" t="s">
        <v>216</v>
      </c>
    </row>
    <row r="4" spans="1:7" ht="17.25" thickTop="1" x14ac:dyDescent="0.3">
      <c r="A4" s="311" t="s">
        <v>217</v>
      </c>
      <c r="B4" s="128">
        <v>7671.2043743999984</v>
      </c>
      <c r="C4" s="128">
        <v>47272.453152999995</v>
      </c>
      <c r="D4" s="128">
        <v>16898.270736999999</v>
      </c>
      <c r="E4" s="128">
        <v>29227.940078300002</v>
      </c>
      <c r="F4" s="128">
        <v>120143.89235189999</v>
      </c>
      <c r="G4" s="492">
        <v>221213.7606946</v>
      </c>
    </row>
    <row r="5" spans="1:7" ht="16.5" x14ac:dyDescent="0.3">
      <c r="A5" s="507" t="s">
        <v>83</v>
      </c>
      <c r="B5" s="127">
        <v>2171.9508754000003</v>
      </c>
      <c r="C5" s="127">
        <v>10004.554254999999</v>
      </c>
      <c r="D5" s="127">
        <v>8308.8969350000007</v>
      </c>
      <c r="E5" s="127">
        <v>8703.0925232999998</v>
      </c>
      <c r="F5" s="127">
        <v>48962.617615000003</v>
      </c>
      <c r="G5" s="493">
        <v>78151.112203699988</v>
      </c>
    </row>
    <row r="6" spans="1:7" ht="16.5" x14ac:dyDescent="0.3">
      <c r="A6" s="507" t="s">
        <v>85</v>
      </c>
      <c r="B6" s="127">
        <v>5070.2332000000006</v>
      </c>
      <c r="C6" s="127">
        <v>28630.232499999995</v>
      </c>
      <c r="D6" s="127">
        <v>3646.2625519999997</v>
      </c>
      <c r="E6" s="127">
        <v>17366.603455</v>
      </c>
      <c r="F6" s="127">
        <v>62272.404865800003</v>
      </c>
      <c r="G6" s="493">
        <v>116985.73657279999</v>
      </c>
    </row>
    <row r="7" spans="1:7" ht="16.5" x14ac:dyDescent="0.3">
      <c r="A7" s="507" t="s">
        <v>84</v>
      </c>
      <c r="B7" s="127">
        <v>412.78686000000005</v>
      </c>
      <c r="C7" s="127">
        <v>6704.5498079999988</v>
      </c>
      <c r="D7" s="127">
        <v>1856.3100999999997</v>
      </c>
      <c r="E7" s="127">
        <v>0</v>
      </c>
      <c r="F7" s="127">
        <v>6868.171049999999</v>
      </c>
      <c r="G7" s="493">
        <v>15841.817818</v>
      </c>
    </row>
    <row r="8" spans="1:7" ht="16.5" x14ac:dyDescent="0.3">
      <c r="A8" s="507" t="s">
        <v>86</v>
      </c>
      <c r="B8" s="127">
        <v>0</v>
      </c>
      <c r="C8" s="127">
        <v>850.93054000000006</v>
      </c>
      <c r="D8" s="127">
        <v>2946.52855</v>
      </c>
      <c r="E8" s="127">
        <v>3158.2440999999999</v>
      </c>
      <c r="F8" s="127">
        <v>779.38238999999999</v>
      </c>
      <c r="G8" s="493">
        <v>7735.0855799999999</v>
      </c>
    </row>
    <row r="9" spans="1:7" ht="16.5" x14ac:dyDescent="0.3">
      <c r="A9" s="507" t="s">
        <v>111</v>
      </c>
      <c r="B9" s="127">
        <v>16.233439000000001</v>
      </c>
      <c r="C9" s="127">
        <v>1082.1860499999998</v>
      </c>
      <c r="D9" s="127">
        <v>140.27260000000001</v>
      </c>
      <c r="E9" s="127">
        <v>0</v>
      </c>
      <c r="F9" s="127">
        <v>1261.3164310999998</v>
      </c>
      <c r="G9" s="493">
        <v>2500.0085200999997</v>
      </c>
    </row>
    <row r="10" spans="1:7" ht="16.5" x14ac:dyDescent="0.3">
      <c r="A10" s="311" t="s">
        <v>87</v>
      </c>
      <c r="B10" s="128">
        <v>4592.7489605290393</v>
      </c>
      <c r="C10" s="128">
        <v>61115.802657630498</v>
      </c>
      <c r="D10" s="128">
        <v>67500.024387378362</v>
      </c>
      <c r="E10" s="128">
        <v>40031.920295096141</v>
      </c>
      <c r="F10" s="128">
        <v>42889.147484791232</v>
      </c>
      <c r="G10" s="492">
        <v>216129.64378542529</v>
      </c>
    </row>
    <row r="11" spans="1:7" ht="16.5" x14ac:dyDescent="0.3">
      <c r="A11" s="507" t="s">
        <v>88</v>
      </c>
      <c r="B11" s="127">
        <v>995.69861382904003</v>
      </c>
      <c r="C11" s="127">
        <v>19522.169339530497</v>
      </c>
      <c r="D11" s="127">
        <v>20975.56495557836</v>
      </c>
      <c r="E11" s="127">
        <v>2092.8339720961394</v>
      </c>
      <c r="F11" s="127">
        <v>12629.360915691233</v>
      </c>
      <c r="G11" s="493">
        <v>56215.627796725261</v>
      </c>
    </row>
    <row r="12" spans="1:7" ht="16.5" x14ac:dyDescent="0.3">
      <c r="A12" s="507" t="s">
        <v>90</v>
      </c>
      <c r="B12" s="127">
        <v>1934.0539549999999</v>
      </c>
      <c r="C12" s="127">
        <v>27319.170559699996</v>
      </c>
      <c r="D12" s="127">
        <v>19619.6266068</v>
      </c>
      <c r="E12" s="127">
        <v>17208.096999999998</v>
      </c>
      <c r="F12" s="127">
        <v>13902.377972299999</v>
      </c>
      <c r="G12" s="493">
        <v>79983.326093800002</v>
      </c>
    </row>
    <row r="13" spans="1:7" ht="16.5" x14ac:dyDescent="0.3">
      <c r="A13" s="507" t="s">
        <v>89</v>
      </c>
      <c r="B13" s="127">
        <v>1157.4972687000002</v>
      </c>
      <c r="C13" s="127">
        <v>7816.8490780000002</v>
      </c>
      <c r="D13" s="127">
        <v>22207.311425</v>
      </c>
      <c r="E13" s="127">
        <v>18009.033323</v>
      </c>
      <c r="F13" s="127">
        <v>11453.227953700001</v>
      </c>
      <c r="G13" s="493">
        <v>60643.919048399999</v>
      </c>
    </row>
    <row r="14" spans="1:7" ht="16.5" x14ac:dyDescent="0.3">
      <c r="A14" s="507" t="s">
        <v>218</v>
      </c>
      <c r="B14" s="127">
        <v>505.499123</v>
      </c>
      <c r="C14" s="127">
        <v>6457.6136804000007</v>
      </c>
      <c r="D14" s="127">
        <v>4697.5213999999996</v>
      </c>
      <c r="E14" s="127">
        <v>2721.9559999999997</v>
      </c>
      <c r="F14" s="127">
        <v>4904.1806431000005</v>
      </c>
      <c r="G14" s="493">
        <v>19286.7708465</v>
      </c>
    </row>
    <row r="15" spans="1:7" ht="16.5" x14ac:dyDescent="0.3">
      <c r="A15" s="311" t="s">
        <v>212</v>
      </c>
      <c r="B15" s="128">
        <v>2139.7609304544017</v>
      </c>
      <c r="C15" s="128">
        <v>15367.05378470524</v>
      </c>
      <c r="D15" s="128">
        <v>9693.3638208651446</v>
      </c>
      <c r="E15" s="128">
        <v>7945.7602793352307</v>
      </c>
      <c r="F15" s="128">
        <v>27993.576974709991</v>
      </c>
      <c r="G15" s="492">
        <v>63139.515790070007</v>
      </c>
    </row>
    <row r="16" spans="1:7" ht="16.5" x14ac:dyDescent="0.3">
      <c r="A16" s="507" t="s">
        <v>94</v>
      </c>
      <c r="B16" s="127">
        <v>548.77874360995042</v>
      </c>
      <c r="C16" s="127">
        <v>1224.2306009848137</v>
      </c>
      <c r="D16" s="127">
        <v>1004.91563964046</v>
      </c>
      <c r="E16" s="127">
        <v>1299.1780002401883</v>
      </c>
      <c r="F16" s="127">
        <v>15689.814321957874</v>
      </c>
      <c r="G16" s="493">
        <v>19766.91730643329</v>
      </c>
    </row>
    <row r="17" spans="1:7" ht="16.5" x14ac:dyDescent="0.3">
      <c r="A17" s="507" t="s">
        <v>95</v>
      </c>
      <c r="B17" s="127">
        <v>474.9783436760913</v>
      </c>
      <c r="C17" s="127">
        <v>2032.1150737428959</v>
      </c>
      <c r="D17" s="127">
        <v>931.62628262750411</v>
      </c>
      <c r="E17" s="127">
        <v>1604.688353639584</v>
      </c>
      <c r="F17" s="127">
        <v>2311.6607076599485</v>
      </c>
      <c r="G17" s="493">
        <v>7355.0687613460232</v>
      </c>
    </row>
    <row r="18" spans="1:7" ht="16.5" x14ac:dyDescent="0.3">
      <c r="A18" s="507" t="s">
        <v>93</v>
      </c>
      <c r="B18" s="127">
        <v>1116.0038431683599</v>
      </c>
      <c r="C18" s="127">
        <v>12110.70810997753</v>
      </c>
      <c r="D18" s="127">
        <v>7756.8218985971798</v>
      </c>
      <c r="E18" s="127">
        <v>5041.8939254554571</v>
      </c>
      <c r="F18" s="127">
        <v>9992.1019450921704</v>
      </c>
      <c r="G18" s="493">
        <v>36017.529722290696</v>
      </c>
    </row>
    <row r="19" spans="1:7" ht="16.5" x14ac:dyDescent="0.3">
      <c r="A19" s="311" t="s">
        <v>96</v>
      </c>
      <c r="B19" s="128">
        <v>8011.4750467000003</v>
      </c>
      <c r="C19" s="128">
        <v>88245.059993799994</v>
      </c>
      <c r="D19" s="128">
        <v>46905.865194400001</v>
      </c>
      <c r="E19" s="128">
        <v>53967.531776999997</v>
      </c>
      <c r="F19" s="128">
        <v>134001.52239940001</v>
      </c>
      <c r="G19" s="492">
        <v>331131.45441130002</v>
      </c>
    </row>
    <row r="20" spans="1:7" ht="16.5" x14ac:dyDescent="0.3">
      <c r="A20" s="507" t="s">
        <v>213</v>
      </c>
      <c r="B20" s="127">
        <v>7012.8562849999998</v>
      </c>
      <c r="C20" s="127">
        <v>63335.398509799998</v>
      </c>
      <c r="D20" s="127">
        <v>36135.645019399999</v>
      </c>
      <c r="E20" s="127">
        <v>49164.442377999992</v>
      </c>
      <c r="F20" s="127">
        <v>113456.80758199999</v>
      </c>
      <c r="G20" s="493">
        <v>269105.14977420005</v>
      </c>
    </row>
    <row r="21" spans="1:7" ht="16.5" x14ac:dyDescent="0.3">
      <c r="A21" s="507" t="s">
        <v>97</v>
      </c>
      <c r="B21" s="127">
        <v>6866.0265150000005</v>
      </c>
      <c r="C21" s="127">
        <v>45086.233800999995</v>
      </c>
      <c r="D21" s="127">
        <v>12500.822411899999</v>
      </c>
      <c r="E21" s="127">
        <v>9780.8014000000003</v>
      </c>
      <c r="F21" s="127">
        <v>103092.87942000001</v>
      </c>
      <c r="G21" s="493">
        <v>177326.76354790002</v>
      </c>
    </row>
    <row r="22" spans="1:7" ht="16.5" x14ac:dyDescent="0.3">
      <c r="A22" s="507" t="s">
        <v>98</v>
      </c>
      <c r="B22" s="127">
        <v>146.82977</v>
      </c>
      <c r="C22" s="127">
        <v>18249.164708799995</v>
      </c>
      <c r="D22" s="127">
        <v>23634.822607499998</v>
      </c>
      <c r="E22" s="127">
        <v>39383.640977999996</v>
      </c>
      <c r="F22" s="127">
        <v>10363.928161999998</v>
      </c>
      <c r="G22" s="493">
        <v>91778.386226300019</v>
      </c>
    </row>
    <row r="23" spans="1:7" ht="16.5" x14ac:dyDescent="0.3">
      <c r="A23" s="507" t="s">
        <v>100</v>
      </c>
      <c r="B23" s="127">
        <v>73.166531700000007</v>
      </c>
      <c r="C23" s="127">
        <v>2982.5068000000006</v>
      </c>
      <c r="D23" s="127">
        <v>2665.1424549999997</v>
      </c>
      <c r="E23" s="127">
        <v>2829.9657999999999</v>
      </c>
      <c r="F23" s="127">
        <v>2060.9831969000002</v>
      </c>
      <c r="G23" s="493">
        <v>10611.7647836</v>
      </c>
    </row>
    <row r="24" spans="1:7" ht="16.5" x14ac:dyDescent="0.3">
      <c r="A24" s="507" t="s">
        <v>99</v>
      </c>
      <c r="B24" s="127">
        <v>366.29922999999997</v>
      </c>
      <c r="C24" s="127">
        <v>4943.3412200000002</v>
      </c>
      <c r="D24" s="127">
        <v>1012.3229699999999</v>
      </c>
      <c r="E24" s="127">
        <v>562.81725400000005</v>
      </c>
      <c r="F24" s="127">
        <v>14098.371169299999</v>
      </c>
      <c r="G24" s="493">
        <v>20983.151843299998</v>
      </c>
    </row>
    <row r="25" spans="1:7" ht="16.5" x14ac:dyDescent="0.3">
      <c r="A25" s="507" t="s">
        <v>102</v>
      </c>
      <c r="B25" s="127">
        <v>559.15300000000002</v>
      </c>
      <c r="C25" s="127">
        <v>16983.813464000003</v>
      </c>
      <c r="D25" s="127">
        <v>7092.7547500000001</v>
      </c>
      <c r="E25" s="127">
        <v>1410.306345</v>
      </c>
      <c r="F25" s="127">
        <v>4385.3604512000002</v>
      </c>
      <c r="G25" s="493">
        <v>30431.388010200015</v>
      </c>
    </row>
    <row r="26" spans="1:7" ht="16.5" x14ac:dyDescent="0.3">
      <c r="A26" s="311" t="s">
        <v>214</v>
      </c>
      <c r="B26" s="128">
        <v>706.76428038008169</v>
      </c>
      <c r="C26" s="128">
        <v>3503.3030377999999</v>
      </c>
      <c r="D26" s="128">
        <v>5010.088930268761</v>
      </c>
      <c r="E26" s="128">
        <v>3706.9748957000002</v>
      </c>
      <c r="F26" s="128">
        <v>4074.9161346589281</v>
      </c>
      <c r="G26" s="492">
        <v>17002.047278807771</v>
      </c>
    </row>
    <row r="27" spans="1:7" ht="16.5" x14ac:dyDescent="0.3">
      <c r="A27" s="507" t="s">
        <v>144</v>
      </c>
      <c r="B27" s="127">
        <v>696.21248449999996</v>
      </c>
      <c r="C27" s="127">
        <v>2758.7651098000001</v>
      </c>
      <c r="D27" s="127">
        <v>3611.1012688999999</v>
      </c>
      <c r="E27" s="127">
        <v>2782.0297956999998</v>
      </c>
      <c r="F27" s="127">
        <v>2631.6441542000002</v>
      </c>
      <c r="G27" s="493">
        <v>12479.752813099998</v>
      </c>
    </row>
    <row r="28" spans="1:7" ht="16.5" x14ac:dyDescent="0.3">
      <c r="A28" s="507" t="s">
        <v>103</v>
      </c>
      <c r="B28" s="127">
        <v>10.551795880081869</v>
      </c>
      <c r="C28" s="127">
        <v>744.53792799999997</v>
      </c>
      <c r="D28" s="127">
        <v>1398.98766136876</v>
      </c>
      <c r="E28" s="127">
        <v>924.94510000000002</v>
      </c>
      <c r="F28" s="127">
        <v>1443.2719804589278</v>
      </c>
      <c r="G28" s="493">
        <v>4522.2944657077705</v>
      </c>
    </row>
    <row r="29" spans="1:7" ht="16.5" x14ac:dyDescent="0.3">
      <c r="A29" s="311" t="s">
        <v>219</v>
      </c>
      <c r="B29" s="128">
        <v>1608.2502310000002</v>
      </c>
      <c r="C29" s="128">
        <v>2306.9428071000002</v>
      </c>
      <c r="D29" s="128">
        <v>2018.188517</v>
      </c>
      <c r="E29" s="128">
        <v>1153.1466659999999</v>
      </c>
      <c r="F29" s="128">
        <v>1954.3441646000001</v>
      </c>
      <c r="G29" s="492">
        <v>9040.8723857000005</v>
      </c>
    </row>
    <row r="30" spans="1:7" ht="16.5" x14ac:dyDescent="0.3">
      <c r="A30" s="311" t="s">
        <v>110</v>
      </c>
      <c r="B30" s="128">
        <v>1091.586305407139</v>
      </c>
      <c r="C30" s="128">
        <v>8607.32756777758</v>
      </c>
      <c r="D30" s="128">
        <v>8706.0102261258944</v>
      </c>
      <c r="E30" s="128">
        <v>3629.5711484051303</v>
      </c>
      <c r="F30" s="128">
        <v>7439.4190989180106</v>
      </c>
      <c r="G30" s="492">
        <v>29473.914346633755</v>
      </c>
    </row>
    <row r="31" spans="1:7" ht="17.25" thickBot="1" x14ac:dyDescent="0.35">
      <c r="A31" s="312" t="s">
        <v>220</v>
      </c>
      <c r="B31" s="485">
        <v>25821.790128870663</v>
      </c>
      <c r="C31" s="485">
        <v>226417.94300181331</v>
      </c>
      <c r="D31" s="485">
        <v>156731.81181303816</v>
      </c>
      <c r="E31" s="485">
        <v>139662.84513983649</v>
      </c>
      <c r="F31" s="485">
        <v>338496.81860897818</v>
      </c>
      <c r="G31" s="494">
        <v>887131.20869253681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38"/>
  <sheetViews>
    <sheetView workbookViewId="0">
      <selection activeCell="E18" sqref="E18"/>
    </sheetView>
  </sheetViews>
  <sheetFormatPr defaultColWidth="15" defaultRowHeight="16.5" x14ac:dyDescent="0.3"/>
  <cols>
    <col min="1" max="1" width="12.28515625" style="1" customWidth="1"/>
    <col min="2" max="3" width="6.7109375" style="1" bestFit="1" customWidth="1"/>
    <col min="4" max="4" width="7.7109375" style="1" bestFit="1" customWidth="1"/>
    <col min="5" max="7" width="6.7109375" style="1" bestFit="1" customWidth="1"/>
    <col min="8" max="8" width="7" style="1" customWidth="1"/>
    <col min="9" max="10" width="7.7109375" style="1" customWidth="1"/>
    <col min="11" max="16384" width="15" style="1"/>
  </cols>
  <sheetData>
    <row r="3" spans="1:10" ht="17.25" thickBot="1" x14ac:dyDescent="0.35">
      <c r="A3" s="9" t="s">
        <v>78</v>
      </c>
      <c r="B3" s="9"/>
      <c r="C3" s="9"/>
      <c r="D3" s="9"/>
      <c r="E3" s="9"/>
      <c r="F3" s="9"/>
      <c r="G3" s="9"/>
      <c r="H3" s="9"/>
    </row>
    <row r="4" spans="1:10" ht="17.25" thickBot="1" x14ac:dyDescent="0.35">
      <c r="A4" s="932" t="s">
        <v>65</v>
      </c>
      <c r="B4" s="930" t="s">
        <v>79</v>
      </c>
      <c r="C4" s="931"/>
      <c r="D4" s="931"/>
      <c r="E4" s="930" t="s">
        <v>80</v>
      </c>
      <c r="F4" s="931"/>
      <c r="G4" s="938"/>
      <c r="H4" s="934" t="s">
        <v>263</v>
      </c>
      <c r="I4" s="936" t="s">
        <v>264</v>
      </c>
      <c r="J4" s="927" t="s">
        <v>265</v>
      </c>
    </row>
    <row r="5" spans="1:10" ht="62.25" customHeight="1" thickTop="1" thickBot="1" x14ac:dyDescent="0.35">
      <c r="A5" s="933"/>
      <c r="B5" s="96" t="s">
        <v>75</v>
      </c>
      <c r="C5" s="95" t="s">
        <v>76</v>
      </c>
      <c r="D5" s="95" t="s">
        <v>77</v>
      </c>
      <c r="E5" s="96" t="s">
        <v>75</v>
      </c>
      <c r="F5" s="95" t="s">
        <v>76</v>
      </c>
      <c r="G5" s="97" t="s">
        <v>77</v>
      </c>
      <c r="H5" s="935"/>
      <c r="I5" s="937"/>
      <c r="J5" s="928"/>
    </row>
    <row r="6" spans="1:10" ht="17.25" thickTop="1" x14ac:dyDescent="0.3">
      <c r="A6" s="323" t="s">
        <v>32</v>
      </c>
      <c r="B6" s="329">
        <v>2508.5479999999998</v>
      </c>
      <c r="C6" s="26">
        <v>3128.0029999999997</v>
      </c>
      <c r="D6" s="26">
        <f>VLOOKUP(A6,[3]Table6!A$3:D$38,2,0)</f>
        <v>14651.02</v>
      </c>
      <c r="E6" s="212">
        <v>859.39600000000007</v>
      </c>
      <c r="F6" s="330">
        <v>912.88900000000001</v>
      </c>
      <c r="G6" s="59">
        <f>VLOOKUP(A6,[3]Table6!A$3:D$38,3,0)</f>
        <v>1742.2830000000001</v>
      </c>
      <c r="H6" s="331">
        <v>1822.268</v>
      </c>
      <c r="I6" s="145">
        <v>1842.643</v>
      </c>
      <c r="J6" s="144">
        <v>6902.9589999999998</v>
      </c>
    </row>
    <row r="7" spans="1:10" x14ac:dyDescent="0.3">
      <c r="A7" s="323" t="s">
        <v>33</v>
      </c>
      <c r="B7" s="329">
        <v>1040.9450000000002</v>
      </c>
      <c r="C7" s="26">
        <v>1077.3679999999999</v>
      </c>
      <c r="D7" s="26">
        <f>VLOOKUP(A7,[3]Table6!A$3:D$38,2,0)</f>
        <v>674.4849999999999</v>
      </c>
      <c r="E7" s="329">
        <v>938.43100000000004</v>
      </c>
      <c r="F7" s="330">
        <v>1033.0309999999999</v>
      </c>
      <c r="G7" s="59">
        <f>VLOOKUP(A7,[3]Table6!A$3:D$38,3,0)</f>
        <v>711.24400000000003</v>
      </c>
      <c r="H7" s="331">
        <v>1097.403</v>
      </c>
      <c r="I7" s="145">
        <v>1194.317</v>
      </c>
      <c r="J7" s="144">
        <v>1589.7629999999999</v>
      </c>
    </row>
    <row r="8" spans="1:10" x14ac:dyDescent="0.3">
      <c r="A8" s="323" t="s">
        <v>34</v>
      </c>
      <c r="B8" s="329">
        <v>1036.586</v>
      </c>
      <c r="C8" s="26">
        <v>1070.9349999999999</v>
      </c>
      <c r="D8" s="26">
        <f>VLOOKUP(A8,[3]Table6!A$3:D$38,2,0)</f>
        <v>0</v>
      </c>
      <c r="E8" s="329">
        <v>1110.3530000000001</v>
      </c>
      <c r="F8" s="330">
        <v>1084.0719999999999</v>
      </c>
      <c r="G8" s="59">
        <f>VLOOKUP(A8,[3]Table6!A$3:D$38,3,0)</f>
        <v>0</v>
      </c>
      <c r="H8" s="331">
        <v>1542.8489999999999</v>
      </c>
      <c r="I8" s="145">
        <v>1469.0810000000001</v>
      </c>
      <c r="J8" s="144">
        <v>0</v>
      </c>
    </row>
    <row r="9" spans="1:10" x14ac:dyDescent="0.3">
      <c r="A9" s="323" t="s">
        <v>35</v>
      </c>
      <c r="B9" s="329">
        <v>905.33</v>
      </c>
      <c r="C9" s="26">
        <v>840.22899999999993</v>
      </c>
      <c r="D9" s="26">
        <f>VLOOKUP(A9,[3]Table6!A$3:D$38,2,0)</f>
        <v>1196.607</v>
      </c>
      <c r="E9" s="329">
        <v>729.58600000000001</v>
      </c>
      <c r="F9" s="330">
        <v>777.97699999999998</v>
      </c>
      <c r="G9" s="59">
        <f>VLOOKUP(A9,[3]Table6!A$3:D$38,3,0)</f>
        <v>362.411</v>
      </c>
      <c r="H9" s="331">
        <v>1621.1569999999999</v>
      </c>
      <c r="I9" s="145">
        <v>1613.6410000000001</v>
      </c>
      <c r="J9" s="144">
        <v>1286.412</v>
      </c>
    </row>
    <row r="10" spans="1:10" x14ac:dyDescent="0.3">
      <c r="A10" s="323" t="s">
        <v>37</v>
      </c>
      <c r="B10" s="329">
        <v>588.23300000000006</v>
      </c>
      <c r="C10" s="26">
        <v>1160.857</v>
      </c>
      <c r="D10" s="26">
        <f>VLOOKUP(A10,[3]Table6!A$3:D$38,2,0)</f>
        <v>395.50099999999998</v>
      </c>
      <c r="E10" s="329">
        <v>689.54199999999992</v>
      </c>
      <c r="F10" s="330">
        <v>752.81699999999989</v>
      </c>
      <c r="G10" s="59">
        <f>VLOOKUP(A10,[3]Table6!A$3:D$38,3,0)</f>
        <v>547.96600000000001</v>
      </c>
      <c r="H10" s="331">
        <v>1074.94</v>
      </c>
      <c r="I10" s="145">
        <v>1453.2760000000001</v>
      </c>
      <c r="J10" s="144">
        <v>725.15300000000002</v>
      </c>
    </row>
    <row r="11" spans="1:10" x14ac:dyDescent="0.3">
      <c r="A11" s="323" t="s">
        <v>38</v>
      </c>
      <c r="B11" s="329">
        <v>339.58600000000001</v>
      </c>
      <c r="C11" s="26">
        <v>422.62099999999998</v>
      </c>
      <c r="D11" s="26">
        <f>VLOOKUP(A11,[3]Table6!A$3:D$38,2,0)</f>
        <v>357.601</v>
      </c>
      <c r="E11" s="329">
        <v>374.49200000000002</v>
      </c>
      <c r="F11" s="330">
        <v>417.79700000000003</v>
      </c>
      <c r="G11" s="59">
        <f>VLOOKUP(A11,[3]Table6!A$3:D$38,3,0)</f>
        <v>304.49199999999996</v>
      </c>
      <c r="H11" s="331">
        <v>874.154</v>
      </c>
      <c r="I11" s="145">
        <v>1057.5909999999999</v>
      </c>
      <c r="J11" s="144">
        <v>585.10399999999993</v>
      </c>
    </row>
    <row r="12" spans="1:10" x14ac:dyDescent="0.3">
      <c r="A12" s="323" t="s">
        <v>39</v>
      </c>
      <c r="B12" s="329">
        <v>880.13300000000004</v>
      </c>
      <c r="C12" s="26">
        <v>1020.355</v>
      </c>
      <c r="D12" s="26">
        <f>VLOOKUP(A12,[3]Table6!A$3:D$38,2,0)</f>
        <v>330.95699999999999</v>
      </c>
      <c r="E12" s="329">
        <v>687.22799999999995</v>
      </c>
      <c r="F12" s="330">
        <v>650.18000000000006</v>
      </c>
      <c r="G12" s="59">
        <f>VLOOKUP(A12,[3]Table6!A$3:D$38,3,0)</f>
        <v>343.911</v>
      </c>
      <c r="H12" s="331">
        <v>1955.8980000000001</v>
      </c>
      <c r="I12" s="145">
        <v>2012.2650000000001</v>
      </c>
      <c r="J12" s="144">
        <v>439.64299999999997</v>
      </c>
    </row>
    <row r="13" spans="1:10" x14ac:dyDescent="0.3">
      <c r="A13" s="323" t="s">
        <v>40</v>
      </c>
      <c r="B13" s="329">
        <v>362.24899999999997</v>
      </c>
      <c r="C13" s="26">
        <v>371.51700000000005</v>
      </c>
      <c r="D13" s="26">
        <f>VLOOKUP(A13,[3]Table6!A$3:D$38,2,0)</f>
        <v>313.99900000000002</v>
      </c>
      <c r="E13" s="329">
        <v>352.41500000000002</v>
      </c>
      <c r="F13" s="330">
        <v>526.76700000000005</v>
      </c>
      <c r="G13" s="59">
        <f>VLOOKUP(A13,[3]Table6!A$3:D$38,3,0)</f>
        <v>290.48199999999997</v>
      </c>
      <c r="H13" s="331">
        <v>714.81899999999996</v>
      </c>
      <c r="I13" s="145">
        <v>857.8180000000001</v>
      </c>
      <c r="J13" s="144">
        <v>420.04399999999998</v>
      </c>
    </row>
    <row r="14" spans="1:10" x14ac:dyDescent="0.3">
      <c r="A14" s="323" t="s">
        <v>41</v>
      </c>
      <c r="B14" s="329">
        <v>624.13499999999999</v>
      </c>
      <c r="C14" s="26">
        <v>666.52600000000007</v>
      </c>
      <c r="D14" s="26">
        <f>VLOOKUP(A14,[3]Table6!A$3:D$38,2,0)</f>
        <v>505.39699999999993</v>
      </c>
      <c r="E14" s="329">
        <v>564.73500000000001</v>
      </c>
      <c r="F14" s="330">
        <v>723.31000000000006</v>
      </c>
      <c r="G14" s="59">
        <f>VLOOKUP(A14,[3]Table6!A$3:D$38,3,0)</f>
        <v>597.625</v>
      </c>
      <c r="H14" s="331">
        <v>846.00099999999998</v>
      </c>
      <c r="I14" s="145">
        <v>918.42499999999995</v>
      </c>
      <c r="J14" s="144">
        <v>678.18299999999999</v>
      </c>
    </row>
    <row r="15" spans="1:10" x14ac:dyDescent="0.3">
      <c r="A15" s="323" t="s">
        <v>42</v>
      </c>
      <c r="B15" s="329">
        <v>521.495</v>
      </c>
      <c r="C15" s="26">
        <v>504.24299999999999</v>
      </c>
      <c r="D15" s="26">
        <f>VLOOKUP(A15,[3]Table6!A$3:D$38,2,0)</f>
        <v>315.36399999999998</v>
      </c>
      <c r="E15" s="329">
        <v>435.69600000000003</v>
      </c>
      <c r="F15" s="330">
        <v>628.02200000000005</v>
      </c>
      <c r="G15" s="59">
        <f>VLOOKUP(A15,[3]Table6!A$3:D$38,3,0)</f>
        <v>341.89099999999996</v>
      </c>
      <c r="H15" s="331">
        <v>608.77100000000007</v>
      </c>
      <c r="I15" s="145">
        <v>896.66</v>
      </c>
      <c r="J15" s="144">
        <v>892.60699999999997</v>
      </c>
    </row>
    <row r="16" spans="1:10" x14ac:dyDescent="0.3">
      <c r="A16" s="323" t="s">
        <v>43</v>
      </c>
      <c r="B16" s="329">
        <v>535.21899999999994</v>
      </c>
      <c r="C16" s="26">
        <v>629.779</v>
      </c>
      <c r="D16" s="26">
        <f>VLOOKUP(A16,[3]Table6!A$3:D$38,2,0)</f>
        <v>329.17700000000002</v>
      </c>
      <c r="E16" s="329">
        <v>693.04199999999992</v>
      </c>
      <c r="F16" s="330">
        <v>857.58200000000011</v>
      </c>
      <c r="G16" s="59">
        <f>VLOOKUP(A16,[3]Table6!A$3:D$38,3,0)</f>
        <v>362.76999999999992</v>
      </c>
      <c r="H16" s="331">
        <v>911.029</v>
      </c>
      <c r="I16" s="145">
        <v>1088.404</v>
      </c>
      <c r="J16" s="144">
        <v>1170.961</v>
      </c>
    </row>
    <row r="17" spans="1:16384" x14ac:dyDescent="0.3">
      <c r="A17" s="323" t="s">
        <v>44</v>
      </c>
      <c r="B17" s="329">
        <v>531.94600000000003</v>
      </c>
      <c r="C17" s="26">
        <v>539.93899999999996</v>
      </c>
      <c r="D17" s="26">
        <f>VLOOKUP(A17,[3]Table6!A$3:D$38,2,0)</f>
        <v>431.73900000000003</v>
      </c>
      <c r="E17" s="329">
        <v>466.40699999999998</v>
      </c>
      <c r="F17" s="330">
        <v>568.471</v>
      </c>
      <c r="G17" s="59">
        <f>VLOOKUP(A17,[3]Table6!A$3:D$38,3,0)</f>
        <v>439.04699999999997</v>
      </c>
      <c r="H17" s="331">
        <v>907.67</v>
      </c>
      <c r="I17" s="145">
        <v>926.16500000000008</v>
      </c>
      <c r="J17" s="144">
        <v>782.38299999999992</v>
      </c>
    </row>
    <row r="18" spans="1:16384" x14ac:dyDescent="0.3">
      <c r="A18" s="323" t="s">
        <v>45</v>
      </c>
      <c r="B18" s="329">
        <v>658.50099999999998</v>
      </c>
      <c r="C18" s="26">
        <v>622.42700000000002</v>
      </c>
      <c r="D18" s="26">
        <f>VLOOKUP(A18,[3]Table6!A$3:D$38,2,0)</f>
        <v>598.76300000000003</v>
      </c>
      <c r="E18" s="329">
        <v>582.48300000000006</v>
      </c>
      <c r="F18" s="330">
        <v>702.60500000000002</v>
      </c>
      <c r="G18" s="59">
        <f>VLOOKUP(A18,[3]Table6!A$3:D$38,3,0)</f>
        <v>714.30400000000009</v>
      </c>
      <c r="H18" s="331">
        <v>3364.3530000000001</v>
      </c>
      <c r="I18" s="145">
        <v>3561.3650000000002</v>
      </c>
      <c r="J18" s="144">
        <v>1068.375</v>
      </c>
    </row>
    <row r="19" spans="1:16384" x14ac:dyDescent="0.3">
      <c r="A19" s="323" t="s">
        <v>46</v>
      </c>
      <c r="B19" s="329">
        <v>1094.3150000000001</v>
      </c>
      <c r="C19" s="26">
        <v>932.48899999999992</v>
      </c>
      <c r="D19" s="26">
        <f>VLOOKUP(A19,[3]Table6!A$3:D$38,2,0)</f>
        <v>959.88000000000011</v>
      </c>
      <c r="E19" s="329">
        <v>842.08199999999999</v>
      </c>
      <c r="F19" s="330">
        <v>1222.6600000000001</v>
      </c>
      <c r="G19" s="59">
        <f>VLOOKUP(A19,[3]Table6!A$3:D$38,3,0)</f>
        <v>733.25099999999998</v>
      </c>
      <c r="H19" s="331">
        <v>3190.9340000000002</v>
      </c>
      <c r="I19" s="145">
        <v>3238.8989999999999</v>
      </c>
      <c r="J19" s="144">
        <v>1257.232</v>
      </c>
    </row>
    <row r="20" spans="1:16384" x14ac:dyDescent="0.3">
      <c r="A20" s="323" t="s">
        <v>47</v>
      </c>
      <c r="B20" s="329">
        <v>749.96999999999991</v>
      </c>
      <c r="C20" s="26">
        <v>897.49599999999998</v>
      </c>
      <c r="D20" s="26">
        <f>VLOOKUP(A20,[3]Table6!A$3:D$38,2,0)</f>
        <v>847.46699999999998</v>
      </c>
      <c r="E20" s="329">
        <v>575.51699999999994</v>
      </c>
      <c r="F20" s="330">
        <v>775.93299999999999</v>
      </c>
      <c r="G20" s="59">
        <f>VLOOKUP(A20,[3]Table6!A$3:D$38,3,0)</f>
        <v>797.35799999999995</v>
      </c>
      <c r="H20" s="331">
        <v>988.072</v>
      </c>
      <c r="I20" s="145">
        <v>1252.8320000000001</v>
      </c>
      <c r="J20" s="144">
        <v>787.56799999999998</v>
      </c>
    </row>
    <row r="21" spans="1:16384" x14ac:dyDescent="0.3">
      <c r="A21" s="323" t="s">
        <v>48</v>
      </c>
      <c r="B21" s="329">
        <v>537.46299999999997</v>
      </c>
      <c r="C21" s="26">
        <v>941.80899999999997</v>
      </c>
      <c r="D21" s="26">
        <f>VLOOKUP(A21,[3]Table6!A$3:D$38,2,0)</f>
        <v>854.40900000000011</v>
      </c>
      <c r="E21" s="329">
        <v>451.81700000000001</v>
      </c>
      <c r="F21" s="330">
        <v>759.05600000000004</v>
      </c>
      <c r="G21" s="59">
        <f>VLOOKUP(A21,[3]Table6!A$3:D$38,3,0)</f>
        <v>354.29399999999998</v>
      </c>
      <c r="H21" s="331">
        <v>2692.873</v>
      </c>
      <c r="I21" s="145">
        <v>3003.1370000000002</v>
      </c>
      <c r="J21" s="144">
        <v>841.39099999999996</v>
      </c>
    </row>
    <row r="22" spans="1:16384" x14ac:dyDescent="0.3">
      <c r="A22" s="323" t="s">
        <v>49</v>
      </c>
      <c r="B22" s="329">
        <v>1008.394</v>
      </c>
      <c r="C22" s="26">
        <v>991.46399999999994</v>
      </c>
      <c r="D22" s="26">
        <f>VLOOKUP(A22,[3]Table6!A$3:D$38,2,0)</f>
        <v>1147.02</v>
      </c>
      <c r="E22" s="329">
        <v>743.93299999999999</v>
      </c>
      <c r="F22" s="330">
        <v>857.47199999999998</v>
      </c>
      <c r="G22" s="59">
        <f>VLOOKUP(A22,[3]Table6!A$3:D$38,3,0)</f>
        <v>555.96199999999999</v>
      </c>
      <c r="H22" s="331">
        <v>1045.059</v>
      </c>
      <c r="I22" s="145">
        <v>1069.422</v>
      </c>
      <c r="J22" s="144">
        <v>1209.4389999999999</v>
      </c>
    </row>
    <row r="23" spans="1:16384" s="91" customFormat="1" ht="16.5" customHeight="1" x14ac:dyDescent="0.3">
      <c r="A23" s="323" t="s">
        <v>50</v>
      </c>
      <c r="B23" s="329">
        <v>596.97699999999998</v>
      </c>
      <c r="C23" s="26">
        <v>650.51499999999999</v>
      </c>
      <c r="D23" s="26">
        <f>VLOOKUP(A23,[3]Table6!A$3:D$38,2,0)</f>
        <v>635.05799999999999</v>
      </c>
      <c r="E23" s="329">
        <v>472.32900000000001</v>
      </c>
      <c r="F23" s="330">
        <v>725.25999999999988</v>
      </c>
      <c r="G23" s="59">
        <f>VLOOKUP(A23,[3]Table6!A$3:D$38,3,0)</f>
        <v>1574.3420000000001</v>
      </c>
      <c r="H23" s="331">
        <v>851.346</v>
      </c>
      <c r="I23" s="145">
        <v>992.99299999999994</v>
      </c>
      <c r="J23" s="144">
        <v>972.27599999999995</v>
      </c>
      <c r="K23" s="332"/>
      <c r="L23" s="127"/>
      <c r="M23" s="127"/>
      <c r="N23" s="127"/>
      <c r="O23" s="127"/>
      <c r="P23" s="98"/>
      <c r="Q23" s="98"/>
      <c r="R23" s="328"/>
      <c r="S23" s="328"/>
      <c r="T23" s="328"/>
      <c r="U23" s="332"/>
      <c r="V23" s="127"/>
      <c r="W23" s="127"/>
      <c r="X23" s="127"/>
      <c r="Y23" s="127"/>
      <c r="Z23" s="98"/>
      <c r="AA23" s="98"/>
      <c r="AB23" s="328"/>
      <c r="AC23" s="328"/>
      <c r="AD23" s="328"/>
      <c r="AE23" s="332"/>
      <c r="AF23" s="127"/>
      <c r="AG23" s="127"/>
      <c r="AH23" s="127"/>
      <c r="AI23" s="127"/>
      <c r="AJ23" s="98"/>
      <c r="AK23" s="98"/>
      <c r="AL23" s="328"/>
      <c r="AM23" s="328"/>
      <c r="AN23" s="328"/>
      <c r="AO23" s="332"/>
      <c r="AP23" s="127"/>
      <c r="AQ23" s="127"/>
      <c r="AR23" s="127"/>
      <c r="AS23" s="127"/>
      <c r="AT23" s="98"/>
      <c r="AU23" s="98"/>
      <c r="AV23" s="328"/>
      <c r="AW23" s="328"/>
      <c r="AX23" s="328"/>
      <c r="AY23" s="332"/>
      <c r="AZ23" s="127"/>
      <c r="BA23" s="127"/>
      <c r="BB23" s="127"/>
      <c r="BC23" s="127"/>
      <c r="BD23" s="98"/>
      <c r="BE23" s="98"/>
      <c r="BF23" s="328"/>
      <c r="BG23" s="328"/>
      <c r="BH23" s="328"/>
      <c r="BI23" s="332"/>
      <c r="BJ23" s="127"/>
      <c r="BK23" s="127"/>
      <c r="BL23" s="127"/>
      <c r="BM23" s="127"/>
      <c r="BN23" s="98"/>
      <c r="BO23" s="98"/>
      <c r="BP23" s="328"/>
      <c r="BQ23" s="328"/>
      <c r="BR23" s="328"/>
      <c r="BS23" s="332"/>
      <c r="BT23" s="127"/>
      <c r="BU23" s="127"/>
      <c r="BV23" s="127"/>
      <c r="BW23" s="127"/>
      <c r="BX23" s="98"/>
      <c r="BY23" s="98"/>
      <c r="BZ23" s="328"/>
      <c r="CA23" s="328"/>
      <c r="CB23" s="328"/>
      <c r="CC23" s="332"/>
      <c r="CD23" s="127"/>
      <c r="CE23" s="127"/>
      <c r="CF23" s="127"/>
      <c r="CG23" s="127"/>
      <c r="CH23" s="98"/>
      <c r="CI23" s="98"/>
      <c r="CJ23" s="328"/>
      <c r="CK23" s="328"/>
      <c r="CL23" s="328"/>
      <c r="CM23" s="332"/>
      <c r="CN23" s="127"/>
      <c r="CO23" s="127"/>
      <c r="CP23" s="127"/>
      <c r="CQ23" s="127"/>
      <c r="CR23" s="98"/>
      <c r="CS23" s="98"/>
      <c r="CT23" s="328"/>
      <c r="CU23" s="328"/>
      <c r="CV23" s="328"/>
      <c r="CW23" s="332"/>
      <c r="CX23" s="127"/>
      <c r="CY23" s="127"/>
      <c r="CZ23" s="127"/>
      <c r="DA23" s="127"/>
      <c r="DB23" s="98"/>
      <c r="DC23" s="98"/>
      <c r="DD23" s="328"/>
      <c r="DE23" s="328"/>
      <c r="DF23" s="328"/>
      <c r="DG23" s="332"/>
      <c r="DH23" s="127"/>
      <c r="DI23" s="127"/>
      <c r="DJ23" s="127"/>
      <c r="DK23" s="127"/>
      <c r="DL23" s="98"/>
      <c r="DM23" s="98"/>
      <c r="DN23" s="328"/>
      <c r="DO23" s="328"/>
      <c r="DP23" s="328"/>
      <c r="DQ23" s="332"/>
      <c r="DR23" s="127"/>
      <c r="DS23" s="127"/>
      <c r="DT23" s="127"/>
      <c r="DU23" s="127"/>
      <c r="DV23" s="98"/>
      <c r="DW23" s="98"/>
      <c r="DX23" s="328"/>
      <c r="DY23" s="328"/>
      <c r="DZ23" s="328"/>
      <c r="EA23" s="332"/>
      <c r="EB23" s="127"/>
      <c r="EC23" s="127"/>
      <c r="ED23" s="127"/>
      <c r="EE23" s="127"/>
      <c r="EF23" s="98"/>
      <c r="EG23" s="98"/>
      <c r="EH23" s="328"/>
      <c r="EI23" s="328"/>
      <c r="EJ23" s="328"/>
      <c r="EK23" s="332"/>
      <c r="EL23" s="127"/>
      <c r="EM23" s="127"/>
      <c r="EN23" s="127"/>
      <c r="EO23" s="127"/>
      <c r="EP23" s="98"/>
      <c r="EQ23" s="98"/>
      <c r="ER23" s="328"/>
      <c r="ES23" s="328"/>
      <c r="ET23" s="328"/>
      <c r="EU23" s="332"/>
      <c r="EV23" s="127"/>
      <c r="EW23" s="127"/>
      <c r="EX23" s="127"/>
      <c r="EY23" s="127"/>
      <c r="EZ23" s="98"/>
      <c r="FA23" s="98"/>
      <c r="FB23" s="328"/>
      <c r="FC23" s="328"/>
      <c r="FD23" s="328"/>
      <c r="FE23" s="332"/>
      <c r="FF23" s="127"/>
      <c r="FG23" s="127"/>
      <c r="FH23" s="127"/>
      <c r="FI23" s="127"/>
      <c r="FJ23" s="98"/>
      <c r="FK23" s="98"/>
      <c r="FL23" s="328"/>
      <c r="FM23" s="328"/>
      <c r="FN23" s="328"/>
      <c r="FO23" s="332"/>
      <c r="FP23" s="127"/>
      <c r="FQ23" s="127"/>
      <c r="FR23" s="127"/>
      <c r="FS23" s="127"/>
      <c r="FT23" s="98"/>
      <c r="FU23" s="98"/>
      <c r="FV23" s="328"/>
      <c r="FW23" s="328"/>
      <c r="FX23" s="328"/>
      <c r="FY23" s="332"/>
      <c r="FZ23" s="127"/>
      <c r="GA23" s="127"/>
      <c r="GB23" s="127"/>
      <c r="GC23" s="127"/>
      <c r="GD23" s="98"/>
      <c r="GE23" s="98"/>
      <c r="GF23" s="328"/>
      <c r="GG23" s="328"/>
      <c r="GH23" s="328"/>
      <c r="GI23" s="332"/>
      <c r="GJ23" s="127"/>
      <c r="GK23" s="127"/>
      <c r="GL23" s="127"/>
      <c r="GM23" s="127"/>
      <c r="GN23" s="98"/>
      <c r="GO23" s="98"/>
      <c r="GP23" s="328"/>
      <c r="GQ23" s="328"/>
      <c r="GR23" s="328"/>
      <c r="GS23" s="332"/>
      <c r="GT23" s="127"/>
      <c r="GU23" s="127"/>
      <c r="GV23" s="127"/>
      <c r="GW23" s="127"/>
      <c r="GX23" s="98"/>
      <c r="GY23" s="98"/>
      <c r="GZ23" s="328"/>
      <c r="HA23" s="328"/>
      <c r="HB23" s="328"/>
      <c r="HC23" s="332"/>
      <c r="HD23" s="127"/>
      <c r="HE23" s="127"/>
      <c r="HF23" s="127"/>
      <c r="HG23" s="127"/>
      <c r="HH23" s="98"/>
      <c r="HI23" s="98"/>
      <c r="HJ23" s="328"/>
      <c r="HK23" s="328"/>
      <c r="HL23" s="328"/>
      <c r="HM23" s="332"/>
      <c r="HN23" s="127"/>
      <c r="HO23" s="127"/>
      <c r="HP23" s="127"/>
      <c r="HQ23" s="127"/>
      <c r="HR23" s="98"/>
      <c r="HS23" s="98"/>
      <c r="HT23" s="328"/>
      <c r="HU23" s="328"/>
      <c r="HV23" s="328"/>
      <c r="HW23" s="332"/>
      <c r="HX23" s="127"/>
      <c r="HY23" s="127"/>
      <c r="HZ23" s="127"/>
      <c r="IA23" s="127"/>
      <c r="IB23" s="98"/>
      <c r="IC23" s="98"/>
      <c r="ID23" s="328"/>
      <c r="IE23" s="328"/>
      <c r="IF23" s="328"/>
      <c r="IG23" s="332"/>
      <c r="IH23" s="127"/>
      <c r="II23" s="127"/>
      <c r="IJ23" s="127"/>
      <c r="IK23" s="127"/>
      <c r="IL23" s="98"/>
      <c r="IM23" s="98"/>
      <c r="IN23" s="328"/>
      <c r="IO23" s="328"/>
      <c r="IP23" s="328"/>
      <c r="IQ23" s="332"/>
      <c r="IR23" s="127"/>
      <c r="IS23" s="127"/>
      <c r="IT23" s="127"/>
      <c r="IU23" s="127"/>
      <c r="IV23" s="98"/>
      <c r="IW23" s="98"/>
      <c r="IX23" s="328"/>
      <c r="IY23" s="328"/>
      <c r="IZ23" s="328"/>
      <c r="JA23" s="332"/>
      <c r="JB23" s="127"/>
      <c r="JC23" s="127"/>
      <c r="JD23" s="127"/>
      <c r="JE23" s="127"/>
      <c r="JF23" s="98"/>
      <c r="JG23" s="98"/>
      <c r="JH23" s="328"/>
      <c r="JI23" s="328"/>
      <c r="JJ23" s="328"/>
      <c r="JK23" s="332"/>
      <c r="JL23" s="127"/>
      <c r="JM23" s="127"/>
      <c r="JN23" s="127"/>
      <c r="JO23" s="127"/>
      <c r="JP23" s="98"/>
      <c r="JQ23" s="98"/>
      <c r="JR23" s="328"/>
      <c r="JS23" s="328"/>
      <c r="JT23" s="328"/>
      <c r="JU23" s="332"/>
      <c r="JV23" s="127"/>
      <c r="JW23" s="127"/>
      <c r="JX23" s="127"/>
      <c r="JY23" s="127"/>
      <c r="JZ23" s="98"/>
      <c r="KA23" s="98"/>
      <c r="KB23" s="328"/>
      <c r="KC23" s="328"/>
      <c r="KD23" s="328"/>
      <c r="KE23" s="332"/>
      <c r="KF23" s="127"/>
      <c r="KG23" s="127"/>
      <c r="KH23" s="127"/>
      <c r="KI23" s="127"/>
      <c r="KJ23" s="98"/>
      <c r="KK23" s="98"/>
      <c r="KL23" s="328"/>
      <c r="KM23" s="328"/>
      <c r="KN23" s="328"/>
      <c r="KO23" s="332"/>
      <c r="KP23" s="127"/>
      <c r="KQ23" s="127"/>
      <c r="KR23" s="127"/>
      <c r="KS23" s="127"/>
      <c r="KT23" s="98"/>
      <c r="KU23" s="98"/>
      <c r="KV23" s="328"/>
      <c r="KW23" s="328"/>
      <c r="KX23" s="328"/>
      <c r="KY23" s="332"/>
      <c r="KZ23" s="127"/>
      <c r="LA23" s="127"/>
      <c r="LB23" s="127"/>
      <c r="LC23" s="127"/>
      <c r="LD23" s="98"/>
      <c r="LE23" s="98"/>
      <c r="LF23" s="328"/>
      <c r="LG23" s="328"/>
      <c r="LH23" s="328"/>
      <c r="LI23" s="332"/>
      <c r="LJ23" s="127"/>
      <c r="LK23" s="127"/>
      <c r="LL23" s="127"/>
      <c r="LM23" s="127"/>
      <c r="LN23" s="98"/>
      <c r="LO23" s="98"/>
      <c r="LP23" s="328"/>
      <c r="LQ23" s="328"/>
      <c r="LR23" s="328"/>
      <c r="LS23" s="332"/>
      <c r="LT23" s="127"/>
      <c r="LU23" s="127"/>
      <c r="LV23" s="127"/>
      <c r="LW23" s="127"/>
      <c r="LX23" s="98"/>
      <c r="LY23" s="98"/>
      <c r="LZ23" s="328"/>
      <c r="MA23" s="328"/>
      <c r="MB23" s="328"/>
      <c r="MC23" s="332"/>
      <c r="MD23" s="127"/>
      <c r="ME23" s="127"/>
      <c r="MF23" s="127"/>
      <c r="MG23" s="127"/>
      <c r="MH23" s="98"/>
      <c r="MI23" s="98"/>
      <c r="MJ23" s="328"/>
      <c r="MK23" s="328"/>
      <c r="ML23" s="328"/>
      <c r="MM23" s="332"/>
      <c r="MN23" s="127"/>
      <c r="MO23" s="127"/>
      <c r="MP23" s="127"/>
      <c r="MQ23" s="127"/>
      <c r="MR23" s="98"/>
      <c r="MS23" s="98"/>
      <c r="MT23" s="328"/>
      <c r="MU23" s="328"/>
      <c r="MV23" s="328"/>
      <c r="MW23" s="332"/>
      <c r="MX23" s="127"/>
      <c r="MY23" s="127"/>
      <c r="MZ23" s="127"/>
      <c r="NA23" s="127"/>
      <c r="NB23" s="98"/>
      <c r="NC23" s="98"/>
      <c r="ND23" s="328"/>
      <c r="NE23" s="328"/>
      <c r="NF23" s="328"/>
      <c r="NG23" s="332"/>
      <c r="NH23" s="127"/>
      <c r="NI23" s="127"/>
      <c r="NJ23" s="127"/>
      <c r="NK23" s="127"/>
      <c r="NL23" s="98"/>
      <c r="NM23" s="98"/>
      <c r="NN23" s="328"/>
      <c r="NO23" s="328"/>
      <c r="NP23" s="328"/>
      <c r="NQ23" s="332"/>
      <c r="NR23" s="127"/>
      <c r="NS23" s="127"/>
      <c r="NT23" s="127"/>
      <c r="NU23" s="127"/>
      <c r="NV23" s="98"/>
      <c r="NW23" s="98"/>
      <c r="NX23" s="328"/>
      <c r="NY23" s="328"/>
      <c r="NZ23" s="328"/>
      <c r="OA23" s="332"/>
      <c r="OB23" s="127"/>
      <c r="OC23" s="127"/>
      <c r="OD23" s="127"/>
      <c r="OE23" s="127"/>
      <c r="OF23" s="98"/>
      <c r="OG23" s="98"/>
      <c r="OH23" s="328"/>
      <c r="OI23" s="328"/>
      <c r="OJ23" s="328"/>
      <c r="OK23" s="332"/>
      <c r="OL23" s="127"/>
      <c r="OM23" s="127"/>
      <c r="ON23" s="127"/>
      <c r="OO23" s="127"/>
      <c r="OP23" s="98"/>
      <c r="OQ23" s="98"/>
      <c r="OR23" s="328"/>
      <c r="OS23" s="328"/>
      <c r="OT23" s="328"/>
      <c r="OU23" s="332"/>
      <c r="OV23" s="127"/>
      <c r="OW23" s="127"/>
      <c r="OX23" s="127"/>
      <c r="OY23" s="127"/>
      <c r="OZ23" s="98"/>
      <c r="PA23" s="98"/>
      <c r="PB23" s="328"/>
      <c r="PC23" s="328"/>
      <c r="PD23" s="328"/>
      <c r="PE23" s="332"/>
      <c r="PF23" s="127"/>
      <c r="PG23" s="127"/>
      <c r="PH23" s="127"/>
      <c r="PI23" s="127"/>
      <c r="PJ23" s="98"/>
      <c r="PK23" s="98"/>
      <c r="PL23" s="328"/>
      <c r="PM23" s="328"/>
      <c r="PN23" s="328"/>
      <c r="PO23" s="332"/>
      <c r="PP23" s="127"/>
      <c r="PQ23" s="127"/>
      <c r="PR23" s="127"/>
      <c r="PS23" s="127"/>
      <c r="PT23" s="98"/>
      <c r="PU23" s="98"/>
      <c r="PV23" s="328"/>
      <c r="PW23" s="328"/>
      <c r="PX23" s="328"/>
      <c r="PY23" s="332"/>
      <c r="PZ23" s="127"/>
      <c r="QA23" s="127"/>
      <c r="QB23" s="127"/>
      <c r="QC23" s="127"/>
      <c r="QD23" s="98"/>
      <c r="QE23" s="98"/>
      <c r="QF23" s="328"/>
      <c r="QG23" s="328"/>
      <c r="QH23" s="328"/>
      <c r="QI23" s="332"/>
      <c r="QJ23" s="127"/>
      <c r="QK23" s="127"/>
      <c r="QL23" s="127"/>
      <c r="QM23" s="127"/>
      <c r="QN23" s="98"/>
      <c r="QO23" s="98"/>
      <c r="QP23" s="328"/>
      <c r="QQ23" s="328"/>
      <c r="QR23" s="328"/>
      <c r="QS23" s="332"/>
      <c r="QT23" s="127"/>
      <c r="QU23" s="127"/>
      <c r="QV23" s="127"/>
      <c r="QW23" s="127"/>
      <c r="QX23" s="98"/>
      <c r="QY23" s="98"/>
      <c r="QZ23" s="328"/>
      <c r="RA23" s="328"/>
      <c r="RB23" s="328"/>
      <c r="RC23" s="332"/>
      <c r="RD23" s="127"/>
      <c r="RE23" s="127"/>
      <c r="RF23" s="127"/>
      <c r="RG23" s="127"/>
      <c r="RH23" s="98"/>
      <c r="RI23" s="98"/>
      <c r="RJ23" s="328"/>
      <c r="RK23" s="328"/>
      <c r="RL23" s="328"/>
      <c r="RM23" s="332"/>
      <c r="RN23" s="127"/>
      <c r="RO23" s="127"/>
      <c r="RP23" s="127"/>
      <c r="RQ23" s="127"/>
      <c r="RR23" s="98"/>
      <c r="RS23" s="98"/>
      <c r="RT23" s="328"/>
      <c r="RU23" s="328"/>
      <c r="RV23" s="328"/>
      <c r="RW23" s="332"/>
      <c r="RX23" s="127"/>
      <c r="RY23" s="127"/>
      <c r="RZ23" s="127"/>
      <c r="SA23" s="127"/>
      <c r="SB23" s="98"/>
      <c r="SC23" s="98"/>
      <c r="SD23" s="328"/>
      <c r="SE23" s="328"/>
      <c r="SF23" s="328"/>
      <c r="SG23" s="332"/>
      <c r="SH23" s="127"/>
      <c r="SI23" s="127"/>
      <c r="SJ23" s="127"/>
      <c r="SK23" s="127"/>
      <c r="SL23" s="98"/>
      <c r="SM23" s="98"/>
      <c r="SN23" s="328"/>
      <c r="SO23" s="328"/>
      <c r="SP23" s="328"/>
      <c r="SQ23" s="332"/>
      <c r="SR23" s="127"/>
      <c r="SS23" s="127"/>
      <c r="ST23" s="127"/>
      <c r="SU23" s="127"/>
      <c r="SV23" s="98"/>
      <c r="SW23" s="98"/>
      <c r="SX23" s="328"/>
      <c r="SY23" s="328"/>
      <c r="SZ23" s="328"/>
      <c r="TA23" s="332"/>
      <c r="TB23" s="127"/>
      <c r="TC23" s="127"/>
      <c r="TD23" s="127"/>
      <c r="TE23" s="127"/>
      <c r="TF23" s="98"/>
      <c r="TG23" s="98"/>
      <c r="TH23" s="328"/>
      <c r="TI23" s="328"/>
      <c r="TJ23" s="328"/>
      <c r="TK23" s="332"/>
      <c r="TL23" s="127"/>
      <c r="TM23" s="127"/>
      <c r="TN23" s="127"/>
      <c r="TO23" s="127"/>
      <c r="TP23" s="98"/>
      <c r="TQ23" s="98"/>
      <c r="TR23" s="328"/>
      <c r="TS23" s="328"/>
      <c r="TT23" s="328"/>
      <c r="TU23" s="332"/>
      <c r="TV23" s="127"/>
      <c r="TW23" s="127"/>
      <c r="TX23" s="127"/>
      <c r="TY23" s="127"/>
      <c r="TZ23" s="98"/>
      <c r="UA23" s="98"/>
      <c r="UB23" s="328"/>
      <c r="UC23" s="328"/>
      <c r="UD23" s="328"/>
      <c r="UE23" s="332"/>
      <c r="UF23" s="127"/>
      <c r="UG23" s="127"/>
      <c r="UH23" s="127"/>
      <c r="UI23" s="127"/>
      <c r="UJ23" s="98"/>
      <c r="UK23" s="98"/>
      <c r="UL23" s="328"/>
      <c r="UM23" s="328"/>
      <c r="UN23" s="328"/>
      <c r="UO23" s="332"/>
      <c r="UP23" s="127"/>
      <c r="UQ23" s="127"/>
      <c r="UR23" s="127"/>
      <c r="US23" s="127"/>
      <c r="UT23" s="98"/>
      <c r="UU23" s="98"/>
      <c r="UV23" s="328"/>
      <c r="UW23" s="328"/>
      <c r="UX23" s="328"/>
      <c r="UY23" s="332"/>
      <c r="UZ23" s="127"/>
      <c r="VA23" s="127"/>
      <c r="VB23" s="127"/>
      <c r="VC23" s="127"/>
      <c r="VD23" s="98"/>
      <c r="VE23" s="98"/>
      <c r="VF23" s="328"/>
      <c r="VG23" s="328"/>
      <c r="VH23" s="328"/>
      <c r="VI23" s="332"/>
      <c r="VJ23" s="127"/>
      <c r="VK23" s="127"/>
      <c r="VL23" s="127"/>
      <c r="VM23" s="127"/>
      <c r="VN23" s="98"/>
      <c r="VO23" s="98"/>
      <c r="VP23" s="328"/>
      <c r="VQ23" s="328"/>
      <c r="VR23" s="328"/>
      <c r="VS23" s="332"/>
      <c r="VT23" s="127"/>
      <c r="VU23" s="127"/>
      <c r="VV23" s="127"/>
      <c r="VW23" s="127"/>
      <c r="VX23" s="98"/>
      <c r="VY23" s="98"/>
      <c r="VZ23" s="328"/>
      <c r="WA23" s="328"/>
      <c r="WB23" s="328"/>
      <c r="WC23" s="332"/>
      <c r="WD23" s="127"/>
      <c r="WE23" s="127"/>
      <c r="WF23" s="127"/>
      <c r="WG23" s="127"/>
      <c r="WH23" s="98"/>
      <c r="WI23" s="98"/>
      <c r="WJ23" s="328"/>
      <c r="WK23" s="328"/>
      <c r="WL23" s="328"/>
      <c r="WM23" s="332"/>
      <c r="WN23" s="127"/>
      <c r="WO23" s="127"/>
      <c r="WP23" s="127"/>
      <c r="WQ23" s="127"/>
      <c r="WR23" s="98"/>
      <c r="WS23" s="98"/>
      <c r="WT23" s="328"/>
      <c r="WU23" s="328"/>
      <c r="WV23" s="328"/>
      <c r="WW23" s="332"/>
      <c r="WX23" s="127"/>
      <c r="WY23" s="127"/>
      <c r="WZ23" s="127"/>
      <c r="XA23" s="127"/>
      <c r="XB23" s="98"/>
      <c r="XC23" s="98"/>
      <c r="XD23" s="328"/>
      <c r="XE23" s="328"/>
      <c r="XF23" s="328"/>
      <c r="XG23" s="332"/>
      <c r="XH23" s="127"/>
      <c r="XI23" s="127"/>
      <c r="XJ23" s="127"/>
      <c r="XK23" s="127"/>
      <c r="XL23" s="98"/>
      <c r="XM23" s="98"/>
      <c r="XN23" s="328"/>
      <c r="XO23" s="328"/>
      <c r="XP23" s="328"/>
      <c r="XQ23" s="332"/>
      <c r="XR23" s="127"/>
      <c r="XS23" s="127"/>
      <c r="XT23" s="127"/>
      <c r="XU23" s="127"/>
      <c r="XV23" s="98"/>
      <c r="XW23" s="98"/>
      <c r="XX23" s="328"/>
      <c r="XY23" s="328"/>
      <c r="XZ23" s="328"/>
      <c r="YA23" s="332"/>
      <c r="YB23" s="127"/>
      <c r="YC23" s="127"/>
      <c r="YD23" s="127"/>
      <c r="YE23" s="127"/>
      <c r="YF23" s="98"/>
      <c r="YG23" s="98"/>
      <c r="YH23" s="328"/>
      <c r="YI23" s="328"/>
      <c r="YJ23" s="328"/>
      <c r="YK23" s="332"/>
      <c r="YL23" s="127"/>
      <c r="YM23" s="127"/>
      <c r="YN23" s="127"/>
      <c r="YO23" s="127"/>
      <c r="YP23" s="98"/>
      <c r="YQ23" s="98"/>
      <c r="YR23" s="328"/>
      <c r="YS23" s="328"/>
      <c r="YT23" s="328"/>
      <c r="YU23" s="332"/>
      <c r="YV23" s="127"/>
      <c r="YW23" s="127"/>
      <c r="YX23" s="127"/>
      <c r="YY23" s="127"/>
      <c r="YZ23" s="98"/>
      <c r="ZA23" s="98"/>
      <c r="ZB23" s="328"/>
      <c r="ZC23" s="328"/>
      <c r="ZD23" s="328"/>
      <c r="ZE23" s="332"/>
      <c r="ZF23" s="127"/>
      <c r="ZG23" s="127"/>
      <c r="ZH23" s="127"/>
      <c r="ZI23" s="127"/>
      <c r="ZJ23" s="98"/>
      <c r="ZK23" s="98"/>
      <c r="ZL23" s="328"/>
      <c r="ZM23" s="328"/>
      <c r="ZN23" s="328"/>
      <c r="ZO23" s="332"/>
      <c r="ZP23" s="127"/>
      <c r="ZQ23" s="127"/>
      <c r="ZR23" s="127"/>
      <c r="ZS23" s="127"/>
      <c r="ZT23" s="98"/>
      <c r="ZU23" s="98"/>
      <c r="ZV23" s="328"/>
      <c r="ZW23" s="328"/>
      <c r="ZX23" s="328"/>
      <c r="ZY23" s="332"/>
      <c r="ZZ23" s="127"/>
      <c r="AAA23" s="127"/>
      <c r="AAB23" s="127"/>
      <c r="AAC23" s="127"/>
      <c r="AAD23" s="98"/>
      <c r="AAE23" s="98"/>
      <c r="AAF23" s="328"/>
      <c r="AAG23" s="328"/>
      <c r="AAH23" s="328"/>
      <c r="AAI23" s="332"/>
      <c r="AAJ23" s="127"/>
      <c r="AAK23" s="127"/>
      <c r="AAL23" s="127"/>
      <c r="AAM23" s="127"/>
      <c r="AAN23" s="98"/>
      <c r="AAO23" s="98"/>
      <c r="AAP23" s="328"/>
      <c r="AAQ23" s="328"/>
      <c r="AAR23" s="328"/>
      <c r="AAS23" s="332"/>
      <c r="AAT23" s="127"/>
      <c r="AAU23" s="127"/>
      <c r="AAV23" s="127"/>
      <c r="AAW23" s="127"/>
      <c r="AAX23" s="98"/>
      <c r="AAY23" s="98"/>
      <c r="AAZ23" s="328"/>
      <c r="ABA23" s="328"/>
      <c r="ABB23" s="328"/>
      <c r="ABC23" s="332"/>
      <c r="ABD23" s="127"/>
      <c r="ABE23" s="127"/>
      <c r="ABF23" s="127"/>
      <c r="ABG23" s="127"/>
      <c r="ABH23" s="98"/>
      <c r="ABI23" s="98"/>
      <c r="ABJ23" s="328"/>
      <c r="ABK23" s="328"/>
      <c r="ABL23" s="328"/>
      <c r="ABM23" s="332"/>
      <c r="ABN23" s="127"/>
      <c r="ABO23" s="127"/>
      <c r="ABP23" s="127"/>
      <c r="ABQ23" s="127"/>
      <c r="ABR23" s="98"/>
      <c r="ABS23" s="98"/>
      <c r="ABT23" s="328"/>
      <c r="ABU23" s="328"/>
      <c r="ABV23" s="328"/>
      <c r="ABW23" s="332"/>
      <c r="ABX23" s="127"/>
      <c r="ABY23" s="127"/>
      <c r="ABZ23" s="127"/>
      <c r="ACA23" s="127"/>
      <c r="ACB23" s="98"/>
      <c r="ACC23" s="98"/>
      <c r="ACD23" s="328"/>
      <c r="ACE23" s="328"/>
      <c r="ACF23" s="328"/>
      <c r="ACG23" s="332"/>
      <c r="ACH23" s="127"/>
      <c r="ACI23" s="127"/>
      <c r="ACJ23" s="127"/>
      <c r="ACK23" s="127"/>
      <c r="ACL23" s="98"/>
      <c r="ACM23" s="98"/>
      <c r="ACN23" s="328"/>
      <c r="ACO23" s="328"/>
      <c r="ACP23" s="328"/>
      <c r="ACQ23" s="332"/>
      <c r="ACR23" s="127"/>
      <c r="ACS23" s="127"/>
      <c r="ACT23" s="127"/>
      <c r="ACU23" s="127"/>
      <c r="ACV23" s="98"/>
      <c r="ACW23" s="98"/>
      <c r="ACX23" s="328"/>
      <c r="ACY23" s="328"/>
      <c r="ACZ23" s="328"/>
      <c r="ADA23" s="332"/>
      <c r="ADB23" s="127"/>
      <c r="ADC23" s="127"/>
      <c r="ADD23" s="127"/>
      <c r="ADE23" s="127"/>
      <c r="ADF23" s="98"/>
      <c r="ADG23" s="98"/>
      <c r="ADH23" s="328"/>
      <c r="ADI23" s="328"/>
      <c r="ADJ23" s="328"/>
      <c r="ADK23" s="332"/>
      <c r="ADL23" s="127"/>
      <c r="ADM23" s="127"/>
      <c r="ADN23" s="127"/>
      <c r="ADO23" s="127"/>
      <c r="ADP23" s="98"/>
      <c r="ADQ23" s="98"/>
      <c r="ADR23" s="328"/>
      <c r="ADS23" s="328"/>
      <c r="ADT23" s="328"/>
      <c r="ADU23" s="332"/>
      <c r="ADV23" s="127"/>
      <c r="ADW23" s="127"/>
      <c r="ADX23" s="127"/>
      <c r="ADY23" s="127"/>
      <c r="ADZ23" s="98"/>
      <c r="AEA23" s="98"/>
      <c r="AEB23" s="328"/>
      <c r="AEC23" s="328"/>
      <c r="AED23" s="328"/>
      <c r="AEE23" s="332"/>
      <c r="AEF23" s="127"/>
      <c r="AEG23" s="127"/>
      <c r="AEH23" s="127"/>
      <c r="AEI23" s="127"/>
      <c r="AEJ23" s="98"/>
      <c r="AEK23" s="98"/>
      <c r="AEL23" s="328"/>
      <c r="AEM23" s="328"/>
      <c r="AEN23" s="328"/>
      <c r="AEO23" s="332"/>
      <c r="AEP23" s="127"/>
      <c r="AEQ23" s="127"/>
      <c r="AER23" s="127"/>
      <c r="AES23" s="127"/>
      <c r="AET23" s="98"/>
      <c r="AEU23" s="98"/>
      <c r="AEV23" s="328"/>
      <c r="AEW23" s="328"/>
      <c r="AEX23" s="328"/>
      <c r="AEY23" s="332"/>
      <c r="AEZ23" s="127"/>
      <c r="AFA23" s="127"/>
      <c r="AFB23" s="127"/>
      <c r="AFC23" s="127"/>
      <c r="AFD23" s="98"/>
      <c r="AFE23" s="98"/>
      <c r="AFF23" s="328"/>
      <c r="AFG23" s="328"/>
      <c r="AFH23" s="328"/>
      <c r="AFI23" s="332"/>
      <c r="AFJ23" s="127"/>
      <c r="AFK23" s="127"/>
      <c r="AFL23" s="127"/>
      <c r="AFM23" s="127"/>
      <c r="AFN23" s="98"/>
      <c r="AFO23" s="98"/>
      <c r="AFP23" s="328"/>
      <c r="AFQ23" s="328"/>
      <c r="AFR23" s="328"/>
      <c r="AFS23" s="332"/>
      <c r="AFT23" s="127"/>
      <c r="AFU23" s="127"/>
      <c r="AFV23" s="127"/>
      <c r="AFW23" s="127"/>
      <c r="AFX23" s="98"/>
      <c r="AFY23" s="98"/>
      <c r="AFZ23" s="328"/>
      <c r="AGA23" s="328"/>
      <c r="AGB23" s="328"/>
      <c r="AGC23" s="332"/>
      <c r="AGD23" s="127"/>
      <c r="AGE23" s="127"/>
      <c r="AGF23" s="127"/>
      <c r="AGG23" s="127"/>
      <c r="AGH23" s="98"/>
      <c r="AGI23" s="98"/>
      <c r="AGJ23" s="328"/>
      <c r="AGK23" s="328"/>
      <c r="AGL23" s="328"/>
      <c r="AGM23" s="332"/>
      <c r="AGN23" s="127"/>
      <c r="AGO23" s="127"/>
      <c r="AGP23" s="127"/>
      <c r="AGQ23" s="127"/>
      <c r="AGR23" s="98"/>
      <c r="AGS23" s="98"/>
      <c r="AGT23" s="328"/>
      <c r="AGU23" s="328"/>
      <c r="AGV23" s="328"/>
      <c r="AGW23" s="332"/>
      <c r="AGX23" s="127"/>
      <c r="AGY23" s="127"/>
      <c r="AGZ23" s="127"/>
      <c r="AHA23" s="127"/>
      <c r="AHB23" s="98"/>
      <c r="AHC23" s="98"/>
      <c r="AHD23" s="328"/>
      <c r="AHE23" s="328"/>
      <c r="AHF23" s="328"/>
      <c r="AHG23" s="332"/>
      <c r="AHH23" s="127"/>
      <c r="AHI23" s="127"/>
      <c r="AHJ23" s="127"/>
      <c r="AHK23" s="127"/>
      <c r="AHL23" s="98"/>
      <c r="AHM23" s="98"/>
      <c r="AHN23" s="328"/>
      <c r="AHO23" s="328"/>
      <c r="AHP23" s="328"/>
      <c r="AHQ23" s="332"/>
      <c r="AHR23" s="127"/>
      <c r="AHS23" s="127"/>
      <c r="AHT23" s="127"/>
      <c r="AHU23" s="127"/>
      <c r="AHV23" s="98"/>
      <c r="AHW23" s="98"/>
      <c r="AHX23" s="328"/>
      <c r="AHY23" s="328"/>
      <c r="AHZ23" s="328"/>
      <c r="AIA23" s="332"/>
      <c r="AIB23" s="127"/>
      <c r="AIC23" s="127"/>
      <c r="AID23" s="127"/>
      <c r="AIE23" s="127"/>
      <c r="AIF23" s="98"/>
      <c r="AIG23" s="98"/>
      <c r="AIH23" s="328"/>
      <c r="AII23" s="328"/>
      <c r="AIJ23" s="328"/>
      <c r="AIK23" s="332"/>
      <c r="AIL23" s="127"/>
      <c r="AIM23" s="127"/>
      <c r="AIN23" s="127"/>
      <c r="AIO23" s="127"/>
      <c r="AIP23" s="98"/>
      <c r="AIQ23" s="98"/>
      <c r="AIR23" s="328"/>
      <c r="AIS23" s="328"/>
      <c r="AIT23" s="328"/>
      <c r="AIU23" s="332"/>
      <c r="AIV23" s="127"/>
      <c r="AIW23" s="127"/>
      <c r="AIX23" s="127"/>
      <c r="AIY23" s="127"/>
      <c r="AIZ23" s="98"/>
      <c r="AJA23" s="98"/>
      <c r="AJB23" s="328"/>
      <c r="AJC23" s="328"/>
      <c r="AJD23" s="328"/>
      <c r="AJE23" s="332"/>
      <c r="AJF23" s="127"/>
      <c r="AJG23" s="127"/>
      <c r="AJH23" s="127"/>
      <c r="AJI23" s="127"/>
      <c r="AJJ23" s="98"/>
      <c r="AJK23" s="98"/>
      <c r="AJL23" s="328"/>
      <c r="AJM23" s="328"/>
      <c r="AJN23" s="328"/>
      <c r="AJO23" s="332"/>
      <c r="AJP23" s="127"/>
      <c r="AJQ23" s="127"/>
      <c r="AJR23" s="127"/>
      <c r="AJS23" s="127"/>
      <c r="AJT23" s="98"/>
      <c r="AJU23" s="98"/>
      <c r="AJV23" s="328"/>
      <c r="AJW23" s="328"/>
      <c r="AJX23" s="328"/>
      <c r="AJY23" s="332"/>
      <c r="AJZ23" s="127"/>
      <c r="AKA23" s="127"/>
      <c r="AKB23" s="127"/>
      <c r="AKC23" s="127"/>
      <c r="AKD23" s="98"/>
      <c r="AKE23" s="98"/>
      <c r="AKF23" s="328"/>
      <c r="AKG23" s="328"/>
      <c r="AKH23" s="328"/>
      <c r="AKI23" s="332"/>
      <c r="AKJ23" s="127"/>
      <c r="AKK23" s="127"/>
      <c r="AKL23" s="127"/>
      <c r="AKM23" s="127"/>
      <c r="AKN23" s="98"/>
      <c r="AKO23" s="98"/>
      <c r="AKP23" s="328"/>
      <c r="AKQ23" s="328"/>
      <c r="AKR23" s="328"/>
      <c r="AKS23" s="332"/>
      <c r="AKT23" s="127"/>
      <c r="AKU23" s="127"/>
      <c r="AKV23" s="127"/>
      <c r="AKW23" s="127"/>
      <c r="AKX23" s="98"/>
      <c r="AKY23" s="98"/>
      <c r="AKZ23" s="328"/>
      <c r="ALA23" s="328"/>
      <c r="ALB23" s="328"/>
      <c r="ALC23" s="332"/>
      <c r="ALD23" s="127"/>
      <c r="ALE23" s="127"/>
      <c r="ALF23" s="127"/>
      <c r="ALG23" s="127"/>
      <c r="ALH23" s="98"/>
      <c r="ALI23" s="98"/>
      <c r="ALJ23" s="328"/>
      <c r="ALK23" s="328"/>
      <c r="ALL23" s="328"/>
      <c r="ALM23" s="332"/>
      <c r="ALN23" s="127"/>
      <c r="ALO23" s="127"/>
      <c r="ALP23" s="127"/>
      <c r="ALQ23" s="127"/>
      <c r="ALR23" s="98"/>
      <c r="ALS23" s="98"/>
      <c r="ALT23" s="328"/>
      <c r="ALU23" s="328"/>
      <c r="ALV23" s="328"/>
      <c r="ALW23" s="332"/>
      <c r="ALX23" s="127"/>
      <c r="ALY23" s="127"/>
      <c r="ALZ23" s="127"/>
      <c r="AMA23" s="127"/>
      <c r="AMB23" s="98"/>
      <c r="AMC23" s="98"/>
      <c r="AMD23" s="328"/>
      <c r="AME23" s="328"/>
      <c r="AMF23" s="328"/>
      <c r="AMG23" s="332"/>
      <c r="AMH23" s="127"/>
      <c r="AMI23" s="127"/>
      <c r="AMJ23" s="127"/>
      <c r="AMK23" s="127"/>
      <c r="AML23" s="98"/>
      <c r="AMM23" s="98"/>
      <c r="AMN23" s="328"/>
      <c r="AMO23" s="328"/>
      <c r="AMP23" s="328"/>
      <c r="AMQ23" s="332"/>
      <c r="AMR23" s="127"/>
      <c r="AMS23" s="127"/>
      <c r="AMT23" s="127"/>
      <c r="AMU23" s="127"/>
      <c r="AMV23" s="98"/>
      <c r="AMW23" s="98"/>
      <c r="AMX23" s="328"/>
      <c r="AMY23" s="328"/>
      <c r="AMZ23" s="328"/>
      <c r="ANA23" s="332"/>
      <c r="ANB23" s="127"/>
      <c r="ANC23" s="127"/>
      <c r="AND23" s="127"/>
      <c r="ANE23" s="127"/>
      <c r="ANF23" s="98"/>
      <c r="ANG23" s="98"/>
      <c r="ANH23" s="328"/>
      <c r="ANI23" s="328"/>
      <c r="ANJ23" s="328"/>
      <c r="ANK23" s="332"/>
      <c r="ANL23" s="127"/>
      <c r="ANM23" s="127"/>
      <c r="ANN23" s="127"/>
      <c r="ANO23" s="127"/>
      <c r="ANP23" s="98"/>
      <c r="ANQ23" s="98"/>
      <c r="ANR23" s="328"/>
      <c r="ANS23" s="328"/>
      <c r="ANT23" s="328"/>
      <c r="ANU23" s="332"/>
      <c r="ANV23" s="127"/>
      <c r="ANW23" s="127"/>
      <c r="ANX23" s="127"/>
      <c r="ANY23" s="127"/>
      <c r="ANZ23" s="98"/>
      <c r="AOA23" s="98"/>
      <c r="AOB23" s="328"/>
      <c r="AOC23" s="328"/>
      <c r="AOD23" s="328"/>
      <c r="AOE23" s="332"/>
      <c r="AOF23" s="127"/>
      <c r="AOG23" s="127"/>
      <c r="AOH23" s="127"/>
      <c r="AOI23" s="127"/>
      <c r="AOJ23" s="98"/>
      <c r="AOK23" s="98"/>
      <c r="AOL23" s="328"/>
      <c r="AOM23" s="328"/>
      <c r="AON23" s="328"/>
      <c r="AOO23" s="332"/>
      <c r="AOP23" s="127"/>
      <c r="AOQ23" s="127"/>
      <c r="AOR23" s="127"/>
      <c r="AOS23" s="127"/>
      <c r="AOT23" s="98"/>
      <c r="AOU23" s="98"/>
      <c r="AOV23" s="328"/>
      <c r="AOW23" s="328"/>
      <c r="AOX23" s="328"/>
      <c r="AOY23" s="332"/>
      <c r="AOZ23" s="127"/>
      <c r="APA23" s="127"/>
      <c r="APB23" s="127"/>
      <c r="APC23" s="127"/>
      <c r="APD23" s="98"/>
      <c r="APE23" s="98"/>
      <c r="APF23" s="328"/>
      <c r="APG23" s="328"/>
      <c r="APH23" s="328"/>
      <c r="API23" s="332"/>
      <c r="APJ23" s="127"/>
      <c r="APK23" s="127"/>
      <c r="APL23" s="127"/>
      <c r="APM23" s="127"/>
      <c r="APN23" s="98"/>
      <c r="APO23" s="98"/>
      <c r="APP23" s="328"/>
      <c r="APQ23" s="328"/>
      <c r="APR23" s="328"/>
      <c r="APS23" s="332"/>
      <c r="APT23" s="127"/>
      <c r="APU23" s="127"/>
      <c r="APV23" s="127"/>
      <c r="APW23" s="127"/>
      <c r="APX23" s="98"/>
      <c r="APY23" s="98"/>
      <c r="APZ23" s="328"/>
      <c r="AQA23" s="328"/>
      <c r="AQB23" s="328"/>
      <c r="AQC23" s="332"/>
      <c r="AQD23" s="127"/>
      <c r="AQE23" s="127"/>
      <c r="AQF23" s="127"/>
      <c r="AQG23" s="127"/>
      <c r="AQH23" s="98"/>
      <c r="AQI23" s="98"/>
      <c r="AQJ23" s="328"/>
      <c r="AQK23" s="328"/>
      <c r="AQL23" s="328"/>
      <c r="AQM23" s="332"/>
      <c r="AQN23" s="127"/>
      <c r="AQO23" s="127"/>
      <c r="AQP23" s="127"/>
      <c r="AQQ23" s="127"/>
      <c r="AQR23" s="98"/>
      <c r="AQS23" s="98"/>
      <c r="AQT23" s="328"/>
      <c r="AQU23" s="328"/>
      <c r="AQV23" s="328"/>
      <c r="AQW23" s="332"/>
      <c r="AQX23" s="127"/>
      <c r="AQY23" s="127"/>
      <c r="AQZ23" s="127"/>
      <c r="ARA23" s="127"/>
      <c r="ARB23" s="98"/>
      <c r="ARC23" s="98"/>
      <c r="ARD23" s="328"/>
      <c r="ARE23" s="328"/>
      <c r="ARF23" s="328"/>
      <c r="ARG23" s="332"/>
      <c r="ARH23" s="127"/>
      <c r="ARI23" s="127"/>
      <c r="ARJ23" s="127"/>
      <c r="ARK23" s="127"/>
      <c r="ARL23" s="98"/>
      <c r="ARM23" s="98"/>
      <c r="ARN23" s="328"/>
      <c r="ARO23" s="328"/>
      <c r="ARP23" s="328"/>
      <c r="ARQ23" s="332"/>
      <c r="ARR23" s="127"/>
      <c r="ARS23" s="127"/>
      <c r="ART23" s="127"/>
      <c r="ARU23" s="127"/>
      <c r="ARV23" s="98"/>
      <c r="ARW23" s="98"/>
      <c r="ARX23" s="328"/>
      <c r="ARY23" s="328"/>
      <c r="ARZ23" s="328"/>
      <c r="ASA23" s="332"/>
      <c r="ASB23" s="127"/>
      <c r="ASC23" s="127"/>
      <c r="ASD23" s="127"/>
      <c r="ASE23" s="127"/>
      <c r="ASF23" s="98"/>
      <c r="ASG23" s="98"/>
      <c r="ASH23" s="328"/>
      <c r="ASI23" s="328"/>
      <c r="ASJ23" s="328"/>
      <c r="ASK23" s="332"/>
      <c r="ASL23" s="127"/>
      <c r="ASM23" s="127"/>
      <c r="ASN23" s="127"/>
      <c r="ASO23" s="127"/>
      <c r="ASP23" s="98"/>
      <c r="ASQ23" s="98"/>
      <c r="ASR23" s="328"/>
      <c r="ASS23" s="328"/>
      <c r="AST23" s="328"/>
      <c r="ASU23" s="332"/>
      <c r="ASV23" s="127"/>
      <c r="ASW23" s="127"/>
      <c r="ASX23" s="127"/>
      <c r="ASY23" s="127"/>
      <c r="ASZ23" s="98"/>
      <c r="ATA23" s="98"/>
      <c r="ATB23" s="328"/>
      <c r="ATC23" s="328"/>
      <c r="ATD23" s="328"/>
      <c r="ATE23" s="332"/>
      <c r="ATF23" s="127"/>
      <c r="ATG23" s="127"/>
      <c r="ATH23" s="127"/>
      <c r="ATI23" s="127"/>
      <c r="ATJ23" s="98"/>
      <c r="ATK23" s="98"/>
      <c r="ATL23" s="328"/>
      <c r="ATM23" s="328"/>
      <c r="ATN23" s="328"/>
      <c r="ATO23" s="332"/>
      <c r="ATP23" s="127"/>
      <c r="ATQ23" s="127"/>
      <c r="ATR23" s="127"/>
      <c r="ATS23" s="127"/>
      <c r="ATT23" s="98"/>
      <c r="ATU23" s="98"/>
      <c r="ATV23" s="328"/>
      <c r="ATW23" s="328"/>
      <c r="ATX23" s="328"/>
      <c r="ATY23" s="332"/>
      <c r="ATZ23" s="127"/>
      <c r="AUA23" s="127"/>
      <c r="AUB23" s="127"/>
      <c r="AUC23" s="127"/>
      <c r="AUD23" s="98"/>
      <c r="AUE23" s="98"/>
      <c r="AUF23" s="328"/>
      <c r="AUG23" s="328"/>
      <c r="AUH23" s="328"/>
      <c r="AUI23" s="332"/>
      <c r="AUJ23" s="127"/>
      <c r="AUK23" s="127"/>
      <c r="AUL23" s="127"/>
      <c r="AUM23" s="127"/>
      <c r="AUN23" s="98"/>
      <c r="AUO23" s="98"/>
      <c r="AUP23" s="328"/>
      <c r="AUQ23" s="328"/>
      <c r="AUR23" s="328"/>
      <c r="AUS23" s="332"/>
      <c r="AUT23" s="127"/>
      <c r="AUU23" s="127"/>
      <c r="AUV23" s="127"/>
      <c r="AUW23" s="127"/>
      <c r="AUX23" s="98"/>
      <c r="AUY23" s="98"/>
      <c r="AUZ23" s="328"/>
      <c r="AVA23" s="328"/>
      <c r="AVB23" s="328"/>
      <c r="AVC23" s="332"/>
      <c r="AVD23" s="127"/>
      <c r="AVE23" s="127"/>
      <c r="AVF23" s="127"/>
      <c r="AVG23" s="127"/>
      <c r="AVH23" s="98"/>
      <c r="AVI23" s="98"/>
      <c r="AVJ23" s="328"/>
      <c r="AVK23" s="328"/>
      <c r="AVL23" s="328"/>
      <c r="AVM23" s="332"/>
      <c r="AVN23" s="127"/>
      <c r="AVO23" s="127"/>
      <c r="AVP23" s="127"/>
      <c r="AVQ23" s="127"/>
      <c r="AVR23" s="98"/>
      <c r="AVS23" s="98"/>
      <c r="AVT23" s="328"/>
      <c r="AVU23" s="328"/>
      <c r="AVV23" s="328"/>
      <c r="AVW23" s="332"/>
      <c r="AVX23" s="127"/>
      <c r="AVY23" s="127"/>
      <c r="AVZ23" s="127"/>
      <c r="AWA23" s="127"/>
      <c r="AWB23" s="98"/>
      <c r="AWC23" s="98"/>
      <c r="AWD23" s="328"/>
      <c r="AWE23" s="328"/>
      <c r="AWF23" s="328"/>
      <c r="AWG23" s="332"/>
      <c r="AWH23" s="127"/>
      <c r="AWI23" s="127"/>
      <c r="AWJ23" s="127"/>
      <c r="AWK23" s="127"/>
      <c r="AWL23" s="98"/>
      <c r="AWM23" s="98"/>
      <c r="AWN23" s="328"/>
      <c r="AWO23" s="328"/>
      <c r="AWP23" s="328"/>
      <c r="AWQ23" s="332"/>
      <c r="AWR23" s="127"/>
      <c r="AWS23" s="127"/>
      <c r="AWT23" s="127"/>
      <c r="AWU23" s="127"/>
      <c r="AWV23" s="98"/>
      <c r="AWW23" s="98"/>
      <c r="AWX23" s="328"/>
      <c r="AWY23" s="328"/>
      <c r="AWZ23" s="328"/>
      <c r="AXA23" s="332"/>
      <c r="AXB23" s="127"/>
      <c r="AXC23" s="127"/>
      <c r="AXD23" s="127"/>
      <c r="AXE23" s="127"/>
      <c r="AXF23" s="98"/>
      <c r="AXG23" s="98"/>
      <c r="AXH23" s="328"/>
      <c r="AXI23" s="328"/>
      <c r="AXJ23" s="328"/>
      <c r="AXK23" s="332"/>
      <c r="AXL23" s="127"/>
      <c r="AXM23" s="127"/>
      <c r="AXN23" s="127"/>
      <c r="AXO23" s="127"/>
      <c r="AXP23" s="98"/>
      <c r="AXQ23" s="98"/>
      <c r="AXR23" s="328"/>
      <c r="AXS23" s="328"/>
      <c r="AXT23" s="328"/>
      <c r="AXU23" s="332"/>
      <c r="AXV23" s="127"/>
      <c r="AXW23" s="127"/>
      <c r="AXX23" s="127"/>
      <c r="AXY23" s="127"/>
      <c r="AXZ23" s="98"/>
      <c r="AYA23" s="98"/>
      <c r="AYB23" s="328"/>
      <c r="AYC23" s="328"/>
      <c r="AYD23" s="328"/>
      <c r="AYE23" s="332"/>
      <c r="AYF23" s="127"/>
      <c r="AYG23" s="127"/>
      <c r="AYH23" s="127"/>
      <c r="AYI23" s="127"/>
      <c r="AYJ23" s="98"/>
      <c r="AYK23" s="98"/>
      <c r="AYL23" s="328"/>
      <c r="AYM23" s="328"/>
      <c r="AYN23" s="328"/>
      <c r="AYO23" s="332"/>
      <c r="AYP23" s="127"/>
      <c r="AYQ23" s="127"/>
      <c r="AYR23" s="127"/>
      <c r="AYS23" s="127"/>
      <c r="AYT23" s="98"/>
      <c r="AYU23" s="98"/>
      <c r="AYV23" s="328"/>
      <c r="AYW23" s="328"/>
      <c r="AYX23" s="328"/>
      <c r="AYY23" s="332"/>
      <c r="AYZ23" s="127"/>
      <c r="AZA23" s="127"/>
      <c r="AZB23" s="127"/>
      <c r="AZC23" s="127"/>
      <c r="AZD23" s="98"/>
      <c r="AZE23" s="98"/>
      <c r="AZF23" s="328"/>
      <c r="AZG23" s="328"/>
      <c r="AZH23" s="328"/>
      <c r="AZI23" s="332"/>
      <c r="AZJ23" s="127"/>
      <c r="AZK23" s="127"/>
      <c r="AZL23" s="127"/>
      <c r="AZM23" s="127"/>
      <c r="AZN23" s="98"/>
      <c r="AZO23" s="98"/>
      <c r="AZP23" s="328"/>
      <c r="AZQ23" s="328"/>
      <c r="AZR23" s="328"/>
      <c r="AZS23" s="332"/>
      <c r="AZT23" s="127"/>
      <c r="AZU23" s="127"/>
      <c r="AZV23" s="127"/>
      <c r="AZW23" s="127"/>
      <c r="AZX23" s="98"/>
      <c r="AZY23" s="98"/>
      <c r="AZZ23" s="328"/>
      <c r="BAA23" s="328"/>
      <c r="BAB23" s="328"/>
      <c r="BAC23" s="332"/>
      <c r="BAD23" s="127"/>
      <c r="BAE23" s="127"/>
      <c r="BAF23" s="127"/>
      <c r="BAG23" s="127"/>
      <c r="BAH23" s="98"/>
      <c r="BAI23" s="98"/>
      <c r="BAJ23" s="328"/>
      <c r="BAK23" s="328"/>
      <c r="BAL23" s="328"/>
      <c r="BAM23" s="332"/>
      <c r="BAN23" s="127"/>
      <c r="BAO23" s="127"/>
      <c r="BAP23" s="127"/>
      <c r="BAQ23" s="127"/>
      <c r="BAR23" s="98"/>
      <c r="BAS23" s="98"/>
      <c r="BAT23" s="328"/>
      <c r="BAU23" s="328"/>
      <c r="BAV23" s="328"/>
      <c r="BAW23" s="332"/>
      <c r="BAX23" s="127"/>
      <c r="BAY23" s="127"/>
      <c r="BAZ23" s="127"/>
      <c r="BBA23" s="127"/>
      <c r="BBB23" s="98"/>
      <c r="BBC23" s="98"/>
      <c r="BBD23" s="328"/>
      <c r="BBE23" s="328"/>
      <c r="BBF23" s="328"/>
      <c r="BBG23" s="332"/>
      <c r="BBH23" s="127"/>
      <c r="BBI23" s="127"/>
      <c r="BBJ23" s="127"/>
      <c r="BBK23" s="127"/>
      <c r="BBL23" s="98"/>
      <c r="BBM23" s="98"/>
      <c r="BBN23" s="328"/>
      <c r="BBO23" s="328"/>
      <c r="BBP23" s="328"/>
      <c r="BBQ23" s="332"/>
      <c r="BBR23" s="127"/>
      <c r="BBS23" s="127"/>
      <c r="BBT23" s="127"/>
      <c r="BBU23" s="127"/>
      <c r="BBV23" s="98"/>
      <c r="BBW23" s="98"/>
      <c r="BBX23" s="328"/>
      <c r="BBY23" s="328"/>
      <c r="BBZ23" s="328"/>
      <c r="BCA23" s="332"/>
      <c r="BCB23" s="127"/>
      <c r="BCC23" s="127"/>
      <c r="BCD23" s="127"/>
      <c r="BCE23" s="127"/>
      <c r="BCF23" s="98"/>
      <c r="BCG23" s="98"/>
      <c r="BCH23" s="328"/>
      <c r="BCI23" s="328"/>
      <c r="BCJ23" s="328"/>
      <c r="BCK23" s="332"/>
      <c r="BCL23" s="127"/>
      <c r="BCM23" s="127"/>
      <c r="BCN23" s="127"/>
      <c r="BCO23" s="127"/>
      <c r="BCP23" s="98"/>
      <c r="BCQ23" s="98"/>
      <c r="BCR23" s="328"/>
      <c r="BCS23" s="328"/>
      <c r="BCT23" s="328"/>
      <c r="BCU23" s="332"/>
      <c r="BCV23" s="127"/>
      <c r="BCW23" s="127"/>
      <c r="BCX23" s="127"/>
      <c r="BCY23" s="127"/>
      <c r="BCZ23" s="98"/>
      <c r="BDA23" s="98"/>
      <c r="BDB23" s="328"/>
      <c r="BDC23" s="328"/>
      <c r="BDD23" s="328"/>
      <c r="BDE23" s="332"/>
      <c r="BDF23" s="127"/>
      <c r="BDG23" s="127"/>
      <c r="BDH23" s="127"/>
      <c r="BDI23" s="127"/>
      <c r="BDJ23" s="98"/>
      <c r="BDK23" s="98"/>
      <c r="BDL23" s="328"/>
      <c r="BDM23" s="328"/>
      <c r="BDN23" s="328"/>
      <c r="BDO23" s="332"/>
      <c r="BDP23" s="127"/>
      <c r="BDQ23" s="127"/>
      <c r="BDR23" s="127"/>
      <c r="BDS23" s="127"/>
      <c r="BDT23" s="98"/>
      <c r="BDU23" s="98"/>
      <c r="BDV23" s="328"/>
      <c r="BDW23" s="328"/>
      <c r="BDX23" s="328"/>
      <c r="BDY23" s="332"/>
      <c r="BDZ23" s="127"/>
      <c r="BEA23" s="127"/>
      <c r="BEB23" s="127"/>
      <c r="BEC23" s="127"/>
      <c r="BED23" s="98"/>
      <c r="BEE23" s="98"/>
      <c r="BEF23" s="328"/>
      <c r="BEG23" s="328"/>
      <c r="BEH23" s="328"/>
      <c r="BEI23" s="332"/>
      <c r="BEJ23" s="127"/>
      <c r="BEK23" s="127"/>
      <c r="BEL23" s="127"/>
      <c r="BEM23" s="127"/>
      <c r="BEN23" s="98"/>
      <c r="BEO23" s="98"/>
      <c r="BEP23" s="328"/>
      <c r="BEQ23" s="328"/>
      <c r="BER23" s="328"/>
      <c r="BES23" s="332"/>
      <c r="BET23" s="127"/>
      <c r="BEU23" s="127"/>
      <c r="BEV23" s="127"/>
      <c r="BEW23" s="127"/>
      <c r="BEX23" s="98"/>
      <c r="BEY23" s="98"/>
      <c r="BEZ23" s="328"/>
      <c r="BFA23" s="328"/>
      <c r="BFB23" s="328"/>
      <c r="BFC23" s="332"/>
      <c r="BFD23" s="127"/>
      <c r="BFE23" s="127"/>
      <c r="BFF23" s="127"/>
      <c r="BFG23" s="127"/>
      <c r="BFH23" s="98"/>
      <c r="BFI23" s="98"/>
      <c r="BFJ23" s="328"/>
      <c r="BFK23" s="328"/>
      <c r="BFL23" s="328"/>
      <c r="BFM23" s="332"/>
      <c r="BFN23" s="127"/>
      <c r="BFO23" s="127"/>
      <c r="BFP23" s="127"/>
      <c r="BFQ23" s="127"/>
      <c r="BFR23" s="98"/>
      <c r="BFS23" s="98"/>
      <c r="BFT23" s="328"/>
      <c r="BFU23" s="328"/>
      <c r="BFV23" s="328"/>
      <c r="BFW23" s="332"/>
      <c r="BFX23" s="127"/>
      <c r="BFY23" s="127"/>
      <c r="BFZ23" s="127"/>
      <c r="BGA23" s="127"/>
      <c r="BGB23" s="98"/>
      <c r="BGC23" s="98"/>
      <c r="BGD23" s="328"/>
      <c r="BGE23" s="328"/>
      <c r="BGF23" s="328"/>
      <c r="BGG23" s="332"/>
      <c r="BGH23" s="127"/>
      <c r="BGI23" s="127"/>
      <c r="BGJ23" s="127"/>
      <c r="BGK23" s="127"/>
      <c r="BGL23" s="98"/>
      <c r="BGM23" s="98"/>
      <c r="BGN23" s="328"/>
      <c r="BGO23" s="328"/>
      <c r="BGP23" s="328"/>
      <c r="BGQ23" s="332"/>
      <c r="BGR23" s="127"/>
      <c r="BGS23" s="127"/>
      <c r="BGT23" s="127"/>
      <c r="BGU23" s="127"/>
      <c r="BGV23" s="98"/>
      <c r="BGW23" s="98"/>
      <c r="BGX23" s="328"/>
      <c r="BGY23" s="328"/>
      <c r="BGZ23" s="328"/>
      <c r="BHA23" s="332"/>
      <c r="BHB23" s="127"/>
      <c r="BHC23" s="127"/>
      <c r="BHD23" s="127"/>
      <c r="BHE23" s="127"/>
      <c r="BHF23" s="98"/>
      <c r="BHG23" s="98"/>
      <c r="BHH23" s="328"/>
      <c r="BHI23" s="328"/>
      <c r="BHJ23" s="328"/>
      <c r="BHK23" s="332"/>
      <c r="BHL23" s="127"/>
      <c r="BHM23" s="127"/>
      <c r="BHN23" s="127"/>
      <c r="BHO23" s="127"/>
      <c r="BHP23" s="98"/>
      <c r="BHQ23" s="98"/>
      <c r="BHR23" s="328"/>
      <c r="BHS23" s="328"/>
      <c r="BHT23" s="328"/>
      <c r="BHU23" s="332"/>
      <c r="BHV23" s="127"/>
      <c r="BHW23" s="127"/>
      <c r="BHX23" s="127"/>
      <c r="BHY23" s="127"/>
      <c r="BHZ23" s="98"/>
      <c r="BIA23" s="98"/>
      <c r="BIB23" s="328"/>
      <c r="BIC23" s="328"/>
      <c r="BID23" s="328"/>
      <c r="BIE23" s="332"/>
      <c r="BIF23" s="127"/>
      <c r="BIG23" s="127"/>
      <c r="BIH23" s="127"/>
      <c r="BII23" s="127"/>
      <c r="BIJ23" s="98"/>
      <c r="BIK23" s="98"/>
      <c r="BIL23" s="328"/>
      <c r="BIM23" s="328"/>
      <c r="BIN23" s="328"/>
      <c r="BIO23" s="332"/>
      <c r="BIP23" s="127"/>
      <c r="BIQ23" s="127"/>
      <c r="BIR23" s="127"/>
      <c r="BIS23" s="127"/>
      <c r="BIT23" s="98"/>
      <c r="BIU23" s="98"/>
      <c r="BIV23" s="328"/>
      <c r="BIW23" s="328"/>
      <c r="BIX23" s="328"/>
      <c r="BIY23" s="332"/>
      <c r="BIZ23" s="127"/>
      <c r="BJA23" s="127"/>
      <c r="BJB23" s="127"/>
      <c r="BJC23" s="127"/>
      <c r="BJD23" s="98"/>
      <c r="BJE23" s="98"/>
      <c r="BJF23" s="328"/>
      <c r="BJG23" s="328"/>
      <c r="BJH23" s="328"/>
      <c r="BJI23" s="332"/>
      <c r="BJJ23" s="127"/>
      <c r="BJK23" s="127"/>
      <c r="BJL23" s="127"/>
      <c r="BJM23" s="127"/>
      <c r="BJN23" s="98"/>
      <c r="BJO23" s="98"/>
      <c r="BJP23" s="328"/>
      <c r="BJQ23" s="328"/>
      <c r="BJR23" s="328"/>
      <c r="BJS23" s="332"/>
      <c r="BJT23" s="127"/>
      <c r="BJU23" s="127"/>
      <c r="BJV23" s="127"/>
      <c r="BJW23" s="127"/>
      <c r="BJX23" s="98"/>
      <c r="BJY23" s="98"/>
      <c r="BJZ23" s="328"/>
      <c r="BKA23" s="328"/>
      <c r="BKB23" s="328"/>
      <c r="BKC23" s="332"/>
      <c r="BKD23" s="127"/>
      <c r="BKE23" s="127"/>
      <c r="BKF23" s="127"/>
      <c r="BKG23" s="127"/>
      <c r="BKH23" s="98"/>
      <c r="BKI23" s="98"/>
      <c r="BKJ23" s="328"/>
      <c r="BKK23" s="328"/>
      <c r="BKL23" s="328"/>
      <c r="BKM23" s="332"/>
      <c r="BKN23" s="127"/>
      <c r="BKO23" s="127"/>
      <c r="BKP23" s="127"/>
      <c r="BKQ23" s="127"/>
      <c r="BKR23" s="98"/>
      <c r="BKS23" s="98"/>
      <c r="BKT23" s="328"/>
      <c r="BKU23" s="328"/>
      <c r="BKV23" s="328"/>
      <c r="BKW23" s="332"/>
      <c r="BKX23" s="127"/>
      <c r="BKY23" s="127"/>
      <c r="BKZ23" s="127"/>
      <c r="BLA23" s="127"/>
      <c r="BLB23" s="98"/>
      <c r="BLC23" s="98"/>
      <c r="BLD23" s="328"/>
      <c r="BLE23" s="328"/>
      <c r="BLF23" s="328"/>
      <c r="BLG23" s="332"/>
      <c r="BLH23" s="127"/>
      <c r="BLI23" s="127"/>
      <c r="BLJ23" s="127"/>
      <c r="BLK23" s="127"/>
      <c r="BLL23" s="98"/>
      <c r="BLM23" s="98"/>
      <c r="BLN23" s="328"/>
      <c r="BLO23" s="328"/>
      <c r="BLP23" s="328"/>
      <c r="BLQ23" s="332"/>
      <c r="BLR23" s="127"/>
      <c r="BLS23" s="127"/>
      <c r="BLT23" s="127"/>
      <c r="BLU23" s="127"/>
      <c r="BLV23" s="98"/>
      <c r="BLW23" s="98"/>
      <c r="BLX23" s="328"/>
      <c r="BLY23" s="328"/>
      <c r="BLZ23" s="328"/>
      <c r="BMA23" s="332"/>
      <c r="BMB23" s="127"/>
      <c r="BMC23" s="127"/>
      <c r="BMD23" s="127"/>
      <c r="BME23" s="127"/>
      <c r="BMF23" s="98"/>
      <c r="BMG23" s="98"/>
      <c r="BMH23" s="328"/>
      <c r="BMI23" s="328"/>
      <c r="BMJ23" s="328"/>
      <c r="BMK23" s="332"/>
      <c r="BML23" s="127"/>
      <c r="BMM23" s="127"/>
      <c r="BMN23" s="127"/>
      <c r="BMO23" s="127"/>
      <c r="BMP23" s="98"/>
      <c r="BMQ23" s="98"/>
      <c r="BMR23" s="328"/>
      <c r="BMS23" s="328"/>
      <c r="BMT23" s="328"/>
      <c r="BMU23" s="332"/>
      <c r="BMV23" s="127"/>
      <c r="BMW23" s="127"/>
      <c r="BMX23" s="127"/>
      <c r="BMY23" s="127"/>
      <c r="BMZ23" s="98"/>
      <c r="BNA23" s="98"/>
      <c r="BNB23" s="328"/>
      <c r="BNC23" s="328"/>
      <c r="BND23" s="328"/>
      <c r="BNE23" s="332"/>
      <c r="BNF23" s="127"/>
      <c r="BNG23" s="127"/>
      <c r="BNH23" s="127"/>
      <c r="BNI23" s="127"/>
      <c r="BNJ23" s="98"/>
      <c r="BNK23" s="98"/>
      <c r="BNL23" s="328"/>
      <c r="BNM23" s="328"/>
      <c r="BNN23" s="328"/>
      <c r="BNO23" s="332"/>
      <c r="BNP23" s="127"/>
      <c r="BNQ23" s="127"/>
      <c r="BNR23" s="127"/>
      <c r="BNS23" s="127"/>
      <c r="BNT23" s="98"/>
      <c r="BNU23" s="98"/>
      <c r="BNV23" s="328"/>
      <c r="BNW23" s="328"/>
      <c r="BNX23" s="328"/>
      <c r="BNY23" s="332"/>
      <c r="BNZ23" s="127"/>
      <c r="BOA23" s="127"/>
      <c r="BOB23" s="127"/>
      <c r="BOC23" s="127"/>
      <c r="BOD23" s="98"/>
      <c r="BOE23" s="98"/>
      <c r="BOF23" s="328"/>
      <c r="BOG23" s="328"/>
      <c r="BOH23" s="328"/>
      <c r="BOI23" s="332"/>
      <c r="BOJ23" s="127"/>
      <c r="BOK23" s="127"/>
      <c r="BOL23" s="127"/>
      <c r="BOM23" s="127"/>
      <c r="BON23" s="98"/>
      <c r="BOO23" s="98"/>
      <c r="BOP23" s="328"/>
      <c r="BOQ23" s="328"/>
      <c r="BOR23" s="328"/>
      <c r="BOS23" s="332"/>
      <c r="BOT23" s="127"/>
      <c r="BOU23" s="127"/>
      <c r="BOV23" s="127"/>
      <c r="BOW23" s="127"/>
      <c r="BOX23" s="98"/>
      <c r="BOY23" s="98"/>
      <c r="BOZ23" s="328"/>
      <c r="BPA23" s="328"/>
      <c r="BPB23" s="328"/>
      <c r="BPC23" s="332"/>
      <c r="BPD23" s="127"/>
      <c r="BPE23" s="127"/>
      <c r="BPF23" s="127"/>
      <c r="BPG23" s="127"/>
      <c r="BPH23" s="98"/>
      <c r="BPI23" s="98"/>
      <c r="BPJ23" s="328"/>
      <c r="BPK23" s="328"/>
      <c r="BPL23" s="328"/>
      <c r="BPM23" s="332"/>
      <c r="BPN23" s="127"/>
      <c r="BPO23" s="127"/>
      <c r="BPP23" s="127"/>
      <c r="BPQ23" s="127"/>
      <c r="BPR23" s="98"/>
      <c r="BPS23" s="98"/>
      <c r="BPT23" s="328"/>
      <c r="BPU23" s="328"/>
      <c r="BPV23" s="328"/>
      <c r="BPW23" s="332"/>
      <c r="BPX23" s="127"/>
      <c r="BPY23" s="127"/>
      <c r="BPZ23" s="127"/>
      <c r="BQA23" s="127"/>
      <c r="BQB23" s="98"/>
      <c r="BQC23" s="98"/>
      <c r="BQD23" s="328"/>
      <c r="BQE23" s="328"/>
      <c r="BQF23" s="328"/>
      <c r="BQG23" s="332"/>
      <c r="BQH23" s="127"/>
      <c r="BQI23" s="127"/>
      <c r="BQJ23" s="127"/>
      <c r="BQK23" s="127"/>
      <c r="BQL23" s="98"/>
      <c r="BQM23" s="98"/>
      <c r="BQN23" s="328"/>
      <c r="BQO23" s="328"/>
      <c r="BQP23" s="328"/>
      <c r="BQQ23" s="332"/>
      <c r="BQR23" s="127"/>
      <c r="BQS23" s="127"/>
      <c r="BQT23" s="127"/>
      <c r="BQU23" s="127"/>
      <c r="BQV23" s="98"/>
      <c r="BQW23" s="98"/>
      <c r="BQX23" s="328"/>
      <c r="BQY23" s="328"/>
      <c r="BQZ23" s="328"/>
      <c r="BRA23" s="332"/>
      <c r="BRB23" s="127"/>
      <c r="BRC23" s="127"/>
      <c r="BRD23" s="127"/>
      <c r="BRE23" s="127"/>
      <c r="BRF23" s="98"/>
      <c r="BRG23" s="98"/>
      <c r="BRH23" s="328"/>
      <c r="BRI23" s="328"/>
      <c r="BRJ23" s="328"/>
      <c r="BRK23" s="332"/>
      <c r="BRL23" s="127"/>
      <c r="BRM23" s="127"/>
      <c r="BRN23" s="127"/>
      <c r="BRO23" s="127"/>
      <c r="BRP23" s="98"/>
      <c r="BRQ23" s="98"/>
      <c r="BRR23" s="328"/>
      <c r="BRS23" s="328"/>
      <c r="BRT23" s="328"/>
      <c r="BRU23" s="332"/>
      <c r="BRV23" s="127"/>
      <c r="BRW23" s="127"/>
      <c r="BRX23" s="127"/>
      <c r="BRY23" s="127"/>
      <c r="BRZ23" s="98"/>
      <c r="BSA23" s="98"/>
      <c r="BSB23" s="328"/>
      <c r="BSC23" s="328"/>
      <c r="BSD23" s="328"/>
      <c r="BSE23" s="332"/>
      <c r="BSF23" s="127"/>
      <c r="BSG23" s="127"/>
      <c r="BSH23" s="127"/>
      <c r="BSI23" s="127"/>
      <c r="BSJ23" s="98"/>
      <c r="BSK23" s="98"/>
      <c r="BSL23" s="328"/>
      <c r="BSM23" s="328"/>
      <c r="BSN23" s="328"/>
      <c r="BSO23" s="332"/>
      <c r="BSP23" s="127"/>
      <c r="BSQ23" s="127"/>
      <c r="BSR23" s="127"/>
      <c r="BSS23" s="127"/>
      <c r="BST23" s="98"/>
      <c r="BSU23" s="98"/>
      <c r="BSV23" s="328"/>
      <c r="BSW23" s="328"/>
      <c r="BSX23" s="328"/>
      <c r="BSY23" s="332"/>
      <c r="BSZ23" s="127"/>
      <c r="BTA23" s="127"/>
      <c r="BTB23" s="127"/>
      <c r="BTC23" s="127"/>
      <c r="BTD23" s="98"/>
      <c r="BTE23" s="98"/>
      <c r="BTF23" s="328"/>
      <c r="BTG23" s="328"/>
      <c r="BTH23" s="328"/>
      <c r="BTI23" s="332"/>
      <c r="BTJ23" s="127"/>
      <c r="BTK23" s="127"/>
      <c r="BTL23" s="127"/>
      <c r="BTM23" s="127"/>
      <c r="BTN23" s="98"/>
      <c r="BTO23" s="98"/>
      <c r="BTP23" s="328"/>
      <c r="BTQ23" s="328"/>
      <c r="BTR23" s="328"/>
      <c r="BTS23" s="332"/>
      <c r="BTT23" s="127"/>
      <c r="BTU23" s="127"/>
      <c r="BTV23" s="127"/>
      <c r="BTW23" s="127"/>
      <c r="BTX23" s="98"/>
      <c r="BTY23" s="98"/>
      <c r="BTZ23" s="328"/>
      <c r="BUA23" s="328"/>
      <c r="BUB23" s="328"/>
      <c r="BUC23" s="332"/>
      <c r="BUD23" s="127"/>
      <c r="BUE23" s="127"/>
      <c r="BUF23" s="127"/>
      <c r="BUG23" s="127"/>
      <c r="BUH23" s="98"/>
      <c r="BUI23" s="98"/>
      <c r="BUJ23" s="328"/>
      <c r="BUK23" s="328"/>
      <c r="BUL23" s="328"/>
      <c r="BUM23" s="332"/>
      <c r="BUN23" s="127"/>
      <c r="BUO23" s="127"/>
      <c r="BUP23" s="127"/>
      <c r="BUQ23" s="127"/>
      <c r="BUR23" s="98"/>
      <c r="BUS23" s="98"/>
      <c r="BUT23" s="328"/>
      <c r="BUU23" s="328"/>
      <c r="BUV23" s="328"/>
      <c r="BUW23" s="332"/>
      <c r="BUX23" s="127"/>
      <c r="BUY23" s="127"/>
      <c r="BUZ23" s="127"/>
      <c r="BVA23" s="127"/>
      <c r="BVB23" s="98"/>
      <c r="BVC23" s="98"/>
      <c r="BVD23" s="328"/>
      <c r="BVE23" s="328"/>
      <c r="BVF23" s="328"/>
      <c r="BVG23" s="332"/>
      <c r="BVH23" s="127"/>
      <c r="BVI23" s="127"/>
      <c r="BVJ23" s="127"/>
      <c r="BVK23" s="127"/>
      <c r="BVL23" s="98"/>
      <c r="BVM23" s="98"/>
      <c r="BVN23" s="328"/>
      <c r="BVO23" s="328"/>
      <c r="BVP23" s="328"/>
      <c r="BVQ23" s="332"/>
      <c r="BVR23" s="127"/>
      <c r="BVS23" s="127"/>
      <c r="BVT23" s="127"/>
      <c r="BVU23" s="127"/>
      <c r="BVV23" s="98"/>
      <c r="BVW23" s="98"/>
      <c r="BVX23" s="328"/>
      <c r="BVY23" s="328"/>
      <c r="BVZ23" s="328"/>
      <c r="BWA23" s="332"/>
      <c r="BWB23" s="127"/>
      <c r="BWC23" s="127"/>
      <c r="BWD23" s="127"/>
      <c r="BWE23" s="127"/>
      <c r="BWF23" s="98"/>
      <c r="BWG23" s="98"/>
      <c r="BWH23" s="328"/>
      <c r="BWI23" s="328"/>
      <c r="BWJ23" s="328"/>
      <c r="BWK23" s="332"/>
      <c r="BWL23" s="127"/>
      <c r="BWM23" s="127"/>
      <c r="BWN23" s="127"/>
      <c r="BWO23" s="127"/>
      <c r="BWP23" s="98"/>
      <c r="BWQ23" s="98"/>
      <c r="BWR23" s="328"/>
      <c r="BWS23" s="328"/>
      <c r="BWT23" s="328"/>
      <c r="BWU23" s="332"/>
      <c r="BWV23" s="127"/>
      <c r="BWW23" s="127"/>
      <c r="BWX23" s="127"/>
      <c r="BWY23" s="127"/>
      <c r="BWZ23" s="98"/>
      <c r="BXA23" s="98"/>
      <c r="BXB23" s="328"/>
      <c r="BXC23" s="328"/>
      <c r="BXD23" s="328"/>
      <c r="BXE23" s="332"/>
      <c r="BXF23" s="127"/>
      <c r="BXG23" s="127"/>
      <c r="BXH23" s="127"/>
      <c r="BXI23" s="127"/>
      <c r="BXJ23" s="98"/>
      <c r="BXK23" s="98"/>
      <c r="BXL23" s="328"/>
      <c r="BXM23" s="328"/>
      <c r="BXN23" s="328"/>
      <c r="BXO23" s="332"/>
      <c r="BXP23" s="127"/>
      <c r="BXQ23" s="127"/>
      <c r="BXR23" s="127"/>
      <c r="BXS23" s="127"/>
      <c r="BXT23" s="98"/>
      <c r="BXU23" s="98"/>
      <c r="BXV23" s="328"/>
      <c r="BXW23" s="328"/>
      <c r="BXX23" s="328"/>
      <c r="BXY23" s="332"/>
      <c r="BXZ23" s="127"/>
      <c r="BYA23" s="127"/>
      <c r="BYB23" s="127"/>
      <c r="BYC23" s="127"/>
      <c r="BYD23" s="98"/>
      <c r="BYE23" s="98"/>
      <c r="BYF23" s="328"/>
      <c r="BYG23" s="328"/>
      <c r="BYH23" s="328"/>
      <c r="BYI23" s="332"/>
      <c r="BYJ23" s="127"/>
      <c r="BYK23" s="127"/>
      <c r="BYL23" s="127"/>
      <c r="BYM23" s="127"/>
      <c r="BYN23" s="98"/>
      <c r="BYO23" s="98"/>
      <c r="BYP23" s="328"/>
      <c r="BYQ23" s="328"/>
      <c r="BYR23" s="328"/>
      <c r="BYS23" s="332"/>
      <c r="BYT23" s="127"/>
      <c r="BYU23" s="127"/>
      <c r="BYV23" s="127"/>
      <c r="BYW23" s="127"/>
      <c r="BYX23" s="98"/>
      <c r="BYY23" s="98"/>
      <c r="BYZ23" s="328"/>
      <c r="BZA23" s="328"/>
      <c r="BZB23" s="328"/>
      <c r="BZC23" s="332"/>
      <c r="BZD23" s="127"/>
      <c r="BZE23" s="127"/>
      <c r="BZF23" s="127"/>
      <c r="BZG23" s="127"/>
      <c r="BZH23" s="98"/>
      <c r="BZI23" s="98"/>
      <c r="BZJ23" s="328"/>
      <c r="BZK23" s="328"/>
      <c r="BZL23" s="328"/>
      <c r="BZM23" s="332"/>
      <c r="BZN23" s="127"/>
      <c r="BZO23" s="127"/>
      <c r="BZP23" s="127"/>
      <c r="BZQ23" s="127"/>
      <c r="BZR23" s="98"/>
      <c r="BZS23" s="98"/>
      <c r="BZT23" s="328"/>
      <c r="BZU23" s="328"/>
      <c r="BZV23" s="328"/>
      <c r="BZW23" s="332"/>
      <c r="BZX23" s="127"/>
      <c r="BZY23" s="127"/>
      <c r="BZZ23" s="127"/>
      <c r="CAA23" s="127"/>
      <c r="CAB23" s="98"/>
      <c r="CAC23" s="98"/>
      <c r="CAD23" s="328"/>
      <c r="CAE23" s="328"/>
      <c r="CAF23" s="328"/>
      <c r="CAG23" s="332"/>
      <c r="CAH23" s="127"/>
      <c r="CAI23" s="127"/>
      <c r="CAJ23" s="127"/>
      <c r="CAK23" s="127"/>
      <c r="CAL23" s="98"/>
      <c r="CAM23" s="98"/>
      <c r="CAN23" s="328"/>
      <c r="CAO23" s="328"/>
      <c r="CAP23" s="328"/>
      <c r="CAQ23" s="332"/>
      <c r="CAR23" s="127"/>
      <c r="CAS23" s="127"/>
      <c r="CAT23" s="127"/>
      <c r="CAU23" s="127"/>
      <c r="CAV23" s="98"/>
      <c r="CAW23" s="98"/>
      <c r="CAX23" s="328"/>
      <c r="CAY23" s="328"/>
      <c r="CAZ23" s="328"/>
      <c r="CBA23" s="332"/>
      <c r="CBB23" s="127"/>
      <c r="CBC23" s="127"/>
      <c r="CBD23" s="127"/>
      <c r="CBE23" s="127"/>
      <c r="CBF23" s="98"/>
      <c r="CBG23" s="98"/>
      <c r="CBH23" s="328"/>
      <c r="CBI23" s="328"/>
      <c r="CBJ23" s="328"/>
      <c r="CBK23" s="332"/>
      <c r="CBL23" s="127"/>
      <c r="CBM23" s="127"/>
      <c r="CBN23" s="127"/>
      <c r="CBO23" s="127"/>
      <c r="CBP23" s="98"/>
      <c r="CBQ23" s="98"/>
      <c r="CBR23" s="328"/>
      <c r="CBS23" s="328"/>
      <c r="CBT23" s="328"/>
      <c r="CBU23" s="332"/>
      <c r="CBV23" s="127"/>
      <c r="CBW23" s="127"/>
      <c r="CBX23" s="127"/>
      <c r="CBY23" s="127"/>
      <c r="CBZ23" s="98"/>
      <c r="CCA23" s="98"/>
      <c r="CCB23" s="328"/>
      <c r="CCC23" s="328"/>
      <c r="CCD23" s="328"/>
      <c r="CCE23" s="332"/>
      <c r="CCF23" s="127"/>
      <c r="CCG23" s="127"/>
      <c r="CCH23" s="127"/>
      <c r="CCI23" s="127"/>
      <c r="CCJ23" s="98"/>
      <c r="CCK23" s="98"/>
      <c r="CCL23" s="328"/>
      <c r="CCM23" s="328"/>
      <c r="CCN23" s="328"/>
      <c r="CCO23" s="332"/>
      <c r="CCP23" s="127"/>
      <c r="CCQ23" s="127"/>
      <c r="CCR23" s="127"/>
      <c r="CCS23" s="127"/>
      <c r="CCT23" s="98"/>
      <c r="CCU23" s="98"/>
      <c r="CCV23" s="328"/>
      <c r="CCW23" s="328"/>
      <c r="CCX23" s="328"/>
      <c r="CCY23" s="332"/>
      <c r="CCZ23" s="127"/>
      <c r="CDA23" s="127"/>
      <c r="CDB23" s="127"/>
      <c r="CDC23" s="127"/>
      <c r="CDD23" s="98"/>
      <c r="CDE23" s="98"/>
      <c r="CDF23" s="328"/>
      <c r="CDG23" s="328"/>
      <c r="CDH23" s="328"/>
      <c r="CDI23" s="332"/>
      <c r="CDJ23" s="127"/>
      <c r="CDK23" s="127"/>
      <c r="CDL23" s="127"/>
      <c r="CDM23" s="127"/>
      <c r="CDN23" s="98"/>
      <c r="CDO23" s="98"/>
      <c r="CDP23" s="328"/>
      <c r="CDQ23" s="328"/>
      <c r="CDR23" s="328"/>
      <c r="CDS23" s="332"/>
      <c r="CDT23" s="127"/>
      <c r="CDU23" s="127"/>
      <c r="CDV23" s="127"/>
      <c r="CDW23" s="127"/>
      <c r="CDX23" s="98"/>
      <c r="CDY23" s="98"/>
      <c r="CDZ23" s="328"/>
      <c r="CEA23" s="328"/>
      <c r="CEB23" s="328"/>
      <c r="CEC23" s="332"/>
      <c r="CED23" s="127"/>
      <c r="CEE23" s="127"/>
      <c r="CEF23" s="127"/>
      <c r="CEG23" s="127"/>
      <c r="CEH23" s="98"/>
      <c r="CEI23" s="98"/>
      <c r="CEJ23" s="328"/>
      <c r="CEK23" s="328"/>
      <c r="CEL23" s="328"/>
      <c r="CEM23" s="332"/>
      <c r="CEN23" s="127"/>
      <c r="CEO23" s="127"/>
      <c r="CEP23" s="127"/>
      <c r="CEQ23" s="127"/>
      <c r="CER23" s="98"/>
      <c r="CES23" s="98"/>
      <c r="CET23" s="328"/>
      <c r="CEU23" s="328"/>
      <c r="CEV23" s="328"/>
      <c r="CEW23" s="332"/>
      <c r="CEX23" s="127"/>
      <c r="CEY23" s="127"/>
      <c r="CEZ23" s="127"/>
      <c r="CFA23" s="127"/>
      <c r="CFB23" s="98"/>
      <c r="CFC23" s="98"/>
      <c r="CFD23" s="328"/>
      <c r="CFE23" s="328"/>
      <c r="CFF23" s="328"/>
      <c r="CFG23" s="332"/>
      <c r="CFH23" s="127"/>
      <c r="CFI23" s="127"/>
      <c r="CFJ23" s="127"/>
      <c r="CFK23" s="127"/>
      <c r="CFL23" s="98"/>
      <c r="CFM23" s="98"/>
      <c r="CFN23" s="328"/>
      <c r="CFO23" s="328"/>
      <c r="CFP23" s="328"/>
      <c r="CFQ23" s="332"/>
      <c r="CFR23" s="127"/>
      <c r="CFS23" s="127"/>
      <c r="CFT23" s="127"/>
      <c r="CFU23" s="127"/>
      <c r="CFV23" s="98"/>
      <c r="CFW23" s="98"/>
      <c r="CFX23" s="328"/>
      <c r="CFY23" s="328"/>
      <c r="CFZ23" s="328"/>
      <c r="CGA23" s="332"/>
      <c r="CGB23" s="127"/>
      <c r="CGC23" s="127"/>
      <c r="CGD23" s="127"/>
      <c r="CGE23" s="127"/>
      <c r="CGF23" s="98"/>
      <c r="CGG23" s="98"/>
      <c r="CGH23" s="328"/>
      <c r="CGI23" s="328"/>
      <c r="CGJ23" s="328"/>
      <c r="CGK23" s="332"/>
      <c r="CGL23" s="127"/>
      <c r="CGM23" s="127"/>
      <c r="CGN23" s="127"/>
      <c r="CGO23" s="127"/>
      <c r="CGP23" s="98"/>
      <c r="CGQ23" s="98"/>
      <c r="CGR23" s="328"/>
      <c r="CGS23" s="328"/>
      <c r="CGT23" s="328"/>
      <c r="CGU23" s="332"/>
      <c r="CGV23" s="127"/>
      <c r="CGW23" s="127"/>
      <c r="CGX23" s="127"/>
      <c r="CGY23" s="127"/>
      <c r="CGZ23" s="98"/>
      <c r="CHA23" s="98"/>
      <c r="CHB23" s="328"/>
      <c r="CHC23" s="328"/>
      <c r="CHD23" s="328"/>
      <c r="CHE23" s="332"/>
      <c r="CHF23" s="127"/>
      <c r="CHG23" s="127"/>
      <c r="CHH23" s="127"/>
      <c r="CHI23" s="127"/>
      <c r="CHJ23" s="98"/>
      <c r="CHK23" s="98"/>
      <c r="CHL23" s="328"/>
      <c r="CHM23" s="328"/>
      <c r="CHN23" s="328"/>
      <c r="CHO23" s="332"/>
      <c r="CHP23" s="127"/>
      <c r="CHQ23" s="127"/>
      <c r="CHR23" s="127"/>
      <c r="CHS23" s="127"/>
      <c r="CHT23" s="98"/>
      <c r="CHU23" s="98"/>
      <c r="CHV23" s="328"/>
      <c r="CHW23" s="328"/>
      <c r="CHX23" s="328"/>
      <c r="CHY23" s="332"/>
      <c r="CHZ23" s="127"/>
      <c r="CIA23" s="127"/>
      <c r="CIB23" s="127"/>
      <c r="CIC23" s="127"/>
      <c r="CID23" s="98"/>
      <c r="CIE23" s="98"/>
      <c r="CIF23" s="328"/>
      <c r="CIG23" s="328"/>
      <c r="CIH23" s="328"/>
      <c r="CII23" s="332"/>
      <c r="CIJ23" s="127"/>
      <c r="CIK23" s="127"/>
      <c r="CIL23" s="127"/>
      <c r="CIM23" s="127"/>
      <c r="CIN23" s="98"/>
      <c r="CIO23" s="98"/>
      <c r="CIP23" s="328"/>
      <c r="CIQ23" s="328"/>
      <c r="CIR23" s="328"/>
      <c r="CIS23" s="332"/>
      <c r="CIT23" s="127"/>
      <c r="CIU23" s="127"/>
      <c r="CIV23" s="127"/>
      <c r="CIW23" s="127"/>
      <c r="CIX23" s="98"/>
      <c r="CIY23" s="98"/>
      <c r="CIZ23" s="328"/>
      <c r="CJA23" s="328"/>
      <c r="CJB23" s="328"/>
      <c r="CJC23" s="332"/>
      <c r="CJD23" s="127"/>
      <c r="CJE23" s="127"/>
      <c r="CJF23" s="127"/>
      <c r="CJG23" s="127"/>
      <c r="CJH23" s="98"/>
      <c r="CJI23" s="98"/>
      <c r="CJJ23" s="328"/>
      <c r="CJK23" s="328"/>
      <c r="CJL23" s="328"/>
      <c r="CJM23" s="332"/>
      <c r="CJN23" s="127"/>
      <c r="CJO23" s="127"/>
      <c r="CJP23" s="127"/>
      <c r="CJQ23" s="127"/>
      <c r="CJR23" s="98"/>
      <c r="CJS23" s="98"/>
      <c r="CJT23" s="328"/>
      <c r="CJU23" s="328"/>
      <c r="CJV23" s="328"/>
      <c r="CJW23" s="332"/>
      <c r="CJX23" s="127"/>
      <c r="CJY23" s="127"/>
      <c r="CJZ23" s="127"/>
      <c r="CKA23" s="127"/>
      <c r="CKB23" s="98"/>
      <c r="CKC23" s="98"/>
      <c r="CKD23" s="328"/>
      <c r="CKE23" s="328"/>
      <c r="CKF23" s="328"/>
      <c r="CKG23" s="332"/>
      <c r="CKH23" s="127"/>
      <c r="CKI23" s="127"/>
      <c r="CKJ23" s="127"/>
      <c r="CKK23" s="127"/>
      <c r="CKL23" s="98"/>
      <c r="CKM23" s="98"/>
      <c r="CKN23" s="328"/>
      <c r="CKO23" s="328"/>
      <c r="CKP23" s="328"/>
      <c r="CKQ23" s="332"/>
      <c r="CKR23" s="127"/>
      <c r="CKS23" s="127"/>
      <c r="CKT23" s="127"/>
      <c r="CKU23" s="127"/>
      <c r="CKV23" s="98"/>
      <c r="CKW23" s="98"/>
      <c r="CKX23" s="328"/>
      <c r="CKY23" s="328"/>
      <c r="CKZ23" s="328"/>
      <c r="CLA23" s="332"/>
      <c r="CLB23" s="127"/>
      <c r="CLC23" s="127"/>
      <c r="CLD23" s="127"/>
      <c r="CLE23" s="127"/>
      <c r="CLF23" s="98"/>
      <c r="CLG23" s="98"/>
      <c r="CLH23" s="328"/>
      <c r="CLI23" s="328"/>
      <c r="CLJ23" s="328"/>
      <c r="CLK23" s="332"/>
      <c r="CLL23" s="127"/>
      <c r="CLM23" s="127"/>
      <c r="CLN23" s="127"/>
      <c r="CLO23" s="127"/>
      <c r="CLP23" s="98"/>
      <c r="CLQ23" s="98"/>
      <c r="CLR23" s="328"/>
      <c r="CLS23" s="328"/>
      <c r="CLT23" s="328"/>
      <c r="CLU23" s="332"/>
      <c r="CLV23" s="127"/>
      <c r="CLW23" s="127"/>
      <c r="CLX23" s="127"/>
      <c r="CLY23" s="127"/>
      <c r="CLZ23" s="98"/>
      <c r="CMA23" s="98"/>
      <c r="CMB23" s="328"/>
      <c r="CMC23" s="328"/>
      <c r="CMD23" s="328"/>
      <c r="CME23" s="332"/>
      <c r="CMF23" s="127"/>
      <c r="CMG23" s="127"/>
      <c r="CMH23" s="127"/>
      <c r="CMI23" s="127"/>
      <c r="CMJ23" s="98"/>
      <c r="CMK23" s="98"/>
      <c r="CML23" s="328"/>
      <c r="CMM23" s="328"/>
      <c r="CMN23" s="328"/>
      <c r="CMO23" s="332"/>
      <c r="CMP23" s="127"/>
      <c r="CMQ23" s="127"/>
      <c r="CMR23" s="127"/>
      <c r="CMS23" s="127"/>
      <c r="CMT23" s="98"/>
      <c r="CMU23" s="98"/>
      <c r="CMV23" s="328"/>
      <c r="CMW23" s="328"/>
      <c r="CMX23" s="328"/>
      <c r="CMY23" s="332"/>
      <c r="CMZ23" s="127"/>
      <c r="CNA23" s="127"/>
      <c r="CNB23" s="127"/>
      <c r="CNC23" s="127"/>
      <c r="CND23" s="98"/>
      <c r="CNE23" s="98"/>
      <c r="CNF23" s="328"/>
      <c r="CNG23" s="328"/>
      <c r="CNH23" s="328"/>
      <c r="CNI23" s="332"/>
      <c r="CNJ23" s="127"/>
      <c r="CNK23" s="127"/>
      <c r="CNL23" s="127"/>
      <c r="CNM23" s="127"/>
      <c r="CNN23" s="98"/>
      <c r="CNO23" s="98"/>
      <c r="CNP23" s="328"/>
      <c r="CNQ23" s="328"/>
      <c r="CNR23" s="328"/>
      <c r="CNS23" s="332"/>
      <c r="CNT23" s="127"/>
      <c r="CNU23" s="127"/>
      <c r="CNV23" s="127"/>
      <c r="CNW23" s="127"/>
      <c r="CNX23" s="98"/>
      <c r="CNY23" s="98"/>
      <c r="CNZ23" s="328"/>
      <c r="COA23" s="328"/>
      <c r="COB23" s="328"/>
      <c r="COC23" s="332"/>
      <c r="COD23" s="127"/>
      <c r="COE23" s="127"/>
      <c r="COF23" s="127"/>
      <c r="COG23" s="127"/>
      <c r="COH23" s="98"/>
      <c r="COI23" s="98"/>
      <c r="COJ23" s="328"/>
      <c r="COK23" s="328"/>
      <c r="COL23" s="328"/>
      <c r="COM23" s="332"/>
      <c r="CON23" s="127"/>
      <c r="COO23" s="127"/>
      <c r="COP23" s="127"/>
      <c r="COQ23" s="127"/>
      <c r="COR23" s="98"/>
      <c r="COS23" s="98"/>
      <c r="COT23" s="328"/>
      <c r="COU23" s="328"/>
      <c r="COV23" s="328"/>
      <c r="COW23" s="332"/>
      <c r="COX23" s="127"/>
      <c r="COY23" s="127"/>
      <c r="COZ23" s="127"/>
      <c r="CPA23" s="127"/>
      <c r="CPB23" s="98"/>
      <c r="CPC23" s="98"/>
      <c r="CPD23" s="328"/>
      <c r="CPE23" s="328"/>
      <c r="CPF23" s="328"/>
      <c r="CPG23" s="332"/>
      <c r="CPH23" s="127"/>
      <c r="CPI23" s="127"/>
      <c r="CPJ23" s="127"/>
      <c r="CPK23" s="127"/>
      <c r="CPL23" s="98"/>
      <c r="CPM23" s="98"/>
      <c r="CPN23" s="328"/>
      <c r="CPO23" s="328"/>
      <c r="CPP23" s="328"/>
      <c r="CPQ23" s="332"/>
      <c r="CPR23" s="127"/>
      <c r="CPS23" s="127"/>
      <c r="CPT23" s="127"/>
      <c r="CPU23" s="127"/>
      <c r="CPV23" s="98"/>
      <c r="CPW23" s="98"/>
      <c r="CPX23" s="328"/>
      <c r="CPY23" s="328"/>
      <c r="CPZ23" s="328"/>
      <c r="CQA23" s="332"/>
      <c r="CQB23" s="127"/>
      <c r="CQC23" s="127"/>
      <c r="CQD23" s="127"/>
      <c r="CQE23" s="127"/>
      <c r="CQF23" s="98"/>
      <c r="CQG23" s="98"/>
      <c r="CQH23" s="328"/>
      <c r="CQI23" s="328"/>
      <c r="CQJ23" s="328"/>
      <c r="CQK23" s="332"/>
      <c r="CQL23" s="127"/>
      <c r="CQM23" s="127"/>
      <c r="CQN23" s="127"/>
      <c r="CQO23" s="127"/>
      <c r="CQP23" s="98"/>
      <c r="CQQ23" s="98"/>
      <c r="CQR23" s="328"/>
      <c r="CQS23" s="328"/>
      <c r="CQT23" s="328"/>
      <c r="CQU23" s="332"/>
      <c r="CQV23" s="127"/>
      <c r="CQW23" s="127"/>
      <c r="CQX23" s="127"/>
      <c r="CQY23" s="127"/>
      <c r="CQZ23" s="98"/>
      <c r="CRA23" s="98"/>
      <c r="CRB23" s="328"/>
      <c r="CRC23" s="328"/>
      <c r="CRD23" s="328"/>
      <c r="CRE23" s="332"/>
      <c r="CRF23" s="127"/>
      <c r="CRG23" s="127"/>
      <c r="CRH23" s="127"/>
      <c r="CRI23" s="127"/>
      <c r="CRJ23" s="98"/>
      <c r="CRK23" s="98"/>
      <c r="CRL23" s="328"/>
      <c r="CRM23" s="328"/>
      <c r="CRN23" s="328"/>
      <c r="CRO23" s="332"/>
      <c r="CRP23" s="127"/>
      <c r="CRQ23" s="127"/>
      <c r="CRR23" s="127"/>
      <c r="CRS23" s="127"/>
      <c r="CRT23" s="98"/>
      <c r="CRU23" s="98"/>
      <c r="CRV23" s="328"/>
      <c r="CRW23" s="328"/>
      <c r="CRX23" s="328"/>
      <c r="CRY23" s="332"/>
      <c r="CRZ23" s="127"/>
      <c r="CSA23" s="127"/>
      <c r="CSB23" s="127"/>
      <c r="CSC23" s="127"/>
      <c r="CSD23" s="98"/>
      <c r="CSE23" s="98"/>
      <c r="CSF23" s="328"/>
      <c r="CSG23" s="328"/>
      <c r="CSH23" s="328"/>
      <c r="CSI23" s="332"/>
      <c r="CSJ23" s="127"/>
      <c r="CSK23" s="127"/>
      <c r="CSL23" s="127"/>
      <c r="CSM23" s="127"/>
      <c r="CSN23" s="98"/>
      <c r="CSO23" s="98"/>
      <c r="CSP23" s="328"/>
      <c r="CSQ23" s="328"/>
      <c r="CSR23" s="328"/>
      <c r="CSS23" s="332"/>
      <c r="CST23" s="127"/>
      <c r="CSU23" s="127"/>
      <c r="CSV23" s="127"/>
      <c r="CSW23" s="127"/>
      <c r="CSX23" s="98"/>
      <c r="CSY23" s="98"/>
      <c r="CSZ23" s="328"/>
      <c r="CTA23" s="328"/>
      <c r="CTB23" s="328"/>
      <c r="CTC23" s="332"/>
      <c r="CTD23" s="127"/>
      <c r="CTE23" s="127"/>
      <c r="CTF23" s="127"/>
      <c r="CTG23" s="127"/>
      <c r="CTH23" s="98"/>
      <c r="CTI23" s="98"/>
      <c r="CTJ23" s="328"/>
      <c r="CTK23" s="328"/>
      <c r="CTL23" s="328"/>
      <c r="CTM23" s="332"/>
      <c r="CTN23" s="127"/>
      <c r="CTO23" s="127"/>
      <c r="CTP23" s="127"/>
      <c r="CTQ23" s="127"/>
      <c r="CTR23" s="98"/>
      <c r="CTS23" s="98"/>
      <c r="CTT23" s="328"/>
      <c r="CTU23" s="328"/>
      <c r="CTV23" s="328"/>
      <c r="CTW23" s="332"/>
      <c r="CTX23" s="127"/>
      <c r="CTY23" s="127"/>
      <c r="CTZ23" s="127"/>
      <c r="CUA23" s="127"/>
      <c r="CUB23" s="98"/>
      <c r="CUC23" s="98"/>
      <c r="CUD23" s="328"/>
      <c r="CUE23" s="328"/>
      <c r="CUF23" s="328"/>
      <c r="CUG23" s="332"/>
      <c r="CUH23" s="127"/>
      <c r="CUI23" s="127"/>
      <c r="CUJ23" s="127"/>
      <c r="CUK23" s="127"/>
      <c r="CUL23" s="98"/>
      <c r="CUM23" s="98"/>
      <c r="CUN23" s="328"/>
      <c r="CUO23" s="328"/>
      <c r="CUP23" s="328"/>
      <c r="CUQ23" s="332"/>
      <c r="CUR23" s="127"/>
      <c r="CUS23" s="127"/>
      <c r="CUT23" s="127"/>
      <c r="CUU23" s="127"/>
      <c r="CUV23" s="98"/>
      <c r="CUW23" s="98"/>
      <c r="CUX23" s="328"/>
      <c r="CUY23" s="328"/>
      <c r="CUZ23" s="328"/>
      <c r="CVA23" s="332"/>
      <c r="CVB23" s="127"/>
      <c r="CVC23" s="127"/>
      <c r="CVD23" s="127"/>
      <c r="CVE23" s="127"/>
      <c r="CVF23" s="98"/>
      <c r="CVG23" s="98"/>
      <c r="CVH23" s="328"/>
      <c r="CVI23" s="328"/>
      <c r="CVJ23" s="328"/>
      <c r="CVK23" s="332"/>
      <c r="CVL23" s="127"/>
      <c r="CVM23" s="127"/>
      <c r="CVN23" s="127"/>
      <c r="CVO23" s="127"/>
      <c r="CVP23" s="98"/>
      <c r="CVQ23" s="98"/>
      <c r="CVR23" s="328"/>
      <c r="CVS23" s="328"/>
      <c r="CVT23" s="328"/>
      <c r="CVU23" s="332"/>
      <c r="CVV23" s="127"/>
      <c r="CVW23" s="127"/>
      <c r="CVX23" s="127"/>
      <c r="CVY23" s="127"/>
      <c r="CVZ23" s="98"/>
      <c r="CWA23" s="98"/>
      <c r="CWB23" s="328"/>
      <c r="CWC23" s="328"/>
      <c r="CWD23" s="328"/>
      <c r="CWE23" s="332"/>
      <c r="CWF23" s="127"/>
      <c r="CWG23" s="127"/>
      <c r="CWH23" s="127"/>
      <c r="CWI23" s="127"/>
      <c r="CWJ23" s="98"/>
      <c r="CWK23" s="98"/>
      <c r="CWL23" s="328"/>
      <c r="CWM23" s="328"/>
      <c r="CWN23" s="328"/>
      <c r="CWO23" s="332"/>
      <c r="CWP23" s="127"/>
      <c r="CWQ23" s="127"/>
      <c r="CWR23" s="127"/>
      <c r="CWS23" s="127"/>
      <c r="CWT23" s="98"/>
      <c r="CWU23" s="98"/>
      <c r="CWV23" s="328"/>
      <c r="CWW23" s="328"/>
      <c r="CWX23" s="328"/>
      <c r="CWY23" s="332"/>
      <c r="CWZ23" s="127"/>
      <c r="CXA23" s="127"/>
      <c r="CXB23" s="127"/>
      <c r="CXC23" s="127"/>
      <c r="CXD23" s="98"/>
      <c r="CXE23" s="98"/>
      <c r="CXF23" s="328"/>
      <c r="CXG23" s="328"/>
      <c r="CXH23" s="328"/>
      <c r="CXI23" s="332"/>
      <c r="CXJ23" s="127"/>
      <c r="CXK23" s="127"/>
      <c r="CXL23" s="127"/>
      <c r="CXM23" s="127"/>
      <c r="CXN23" s="98"/>
      <c r="CXO23" s="98"/>
      <c r="CXP23" s="328"/>
      <c r="CXQ23" s="328"/>
      <c r="CXR23" s="328"/>
      <c r="CXS23" s="332"/>
      <c r="CXT23" s="127"/>
      <c r="CXU23" s="127"/>
      <c r="CXV23" s="127"/>
      <c r="CXW23" s="127"/>
      <c r="CXX23" s="98"/>
      <c r="CXY23" s="98"/>
      <c r="CXZ23" s="328"/>
      <c r="CYA23" s="328"/>
      <c r="CYB23" s="328"/>
      <c r="CYC23" s="332"/>
      <c r="CYD23" s="127"/>
      <c r="CYE23" s="127"/>
      <c r="CYF23" s="127"/>
      <c r="CYG23" s="127"/>
      <c r="CYH23" s="98"/>
      <c r="CYI23" s="98"/>
      <c r="CYJ23" s="328"/>
      <c r="CYK23" s="328"/>
      <c r="CYL23" s="328"/>
      <c r="CYM23" s="332"/>
      <c r="CYN23" s="127"/>
      <c r="CYO23" s="127"/>
      <c r="CYP23" s="127"/>
      <c r="CYQ23" s="127"/>
      <c r="CYR23" s="98"/>
      <c r="CYS23" s="98"/>
      <c r="CYT23" s="328"/>
      <c r="CYU23" s="328"/>
      <c r="CYV23" s="328"/>
      <c r="CYW23" s="332"/>
      <c r="CYX23" s="127"/>
      <c r="CYY23" s="127"/>
      <c r="CYZ23" s="127"/>
      <c r="CZA23" s="127"/>
      <c r="CZB23" s="98"/>
      <c r="CZC23" s="98"/>
      <c r="CZD23" s="328"/>
      <c r="CZE23" s="328"/>
      <c r="CZF23" s="328"/>
      <c r="CZG23" s="332"/>
      <c r="CZH23" s="127"/>
      <c r="CZI23" s="127"/>
      <c r="CZJ23" s="127"/>
      <c r="CZK23" s="127"/>
      <c r="CZL23" s="98"/>
      <c r="CZM23" s="98"/>
      <c r="CZN23" s="328"/>
      <c r="CZO23" s="328"/>
      <c r="CZP23" s="328"/>
      <c r="CZQ23" s="332"/>
      <c r="CZR23" s="127"/>
      <c r="CZS23" s="127"/>
      <c r="CZT23" s="127"/>
      <c r="CZU23" s="127"/>
      <c r="CZV23" s="98"/>
      <c r="CZW23" s="98"/>
      <c r="CZX23" s="328"/>
      <c r="CZY23" s="328"/>
      <c r="CZZ23" s="328"/>
      <c r="DAA23" s="332"/>
      <c r="DAB23" s="127"/>
      <c r="DAC23" s="127"/>
      <c r="DAD23" s="127"/>
      <c r="DAE23" s="127"/>
      <c r="DAF23" s="98"/>
      <c r="DAG23" s="98"/>
      <c r="DAH23" s="328"/>
      <c r="DAI23" s="328"/>
      <c r="DAJ23" s="328"/>
      <c r="DAK23" s="332"/>
      <c r="DAL23" s="127"/>
      <c r="DAM23" s="127"/>
      <c r="DAN23" s="127"/>
      <c r="DAO23" s="127"/>
      <c r="DAP23" s="98"/>
      <c r="DAQ23" s="98"/>
      <c r="DAR23" s="328"/>
      <c r="DAS23" s="328"/>
      <c r="DAT23" s="328"/>
      <c r="DAU23" s="332"/>
      <c r="DAV23" s="127"/>
      <c r="DAW23" s="127"/>
      <c r="DAX23" s="127"/>
      <c r="DAY23" s="127"/>
      <c r="DAZ23" s="98"/>
      <c r="DBA23" s="98"/>
      <c r="DBB23" s="328"/>
      <c r="DBC23" s="328"/>
      <c r="DBD23" s="328"/>
      <c r="DBE23" s="332"/>
      <c r="DBF23" s="127"/>
      <c r="DBG23" s="127"/>
      <c r="DBH23" s="127"/>
      <c r="DBI23" s="127"/>
      <c r="DBJ23" s="98"/>
      <c r="DBK23" s="98"/>
      <c r="DBL23" s="328"/>
      <c r="DBM23" s="328"/>
      <c r="DBN23" s="328"/>
      <c r="DBO23" s="332"/>
      <c r="DBP23" s="127"/>
      <c r="DBQ23" s="127"/>
      <c r="DBR23" s="127"/>
      <c r="DBS23" s="127"/>
      <c r="DBT23" s="98"/>
      <c r="DBU23" s="98"/>
      <c r="DBV23" s="328"/>
      <c r="DBW23" s="328"/>
      <c r="DBX23" s="328"/>
      <c r="DBY23" s="332"/>
      <c r="DBZ23" s="127"/>
      <c r="DCA23" s="127"/>
      <c r="DCB23" s="127"/>
      <c r="DCC23" s="127"/>
      <c r="DCD23" s="98"/>
      <c r="DCE23" s="98"/>
      <c r="DCF23" s="328"/>
      <c r="DCG23" s="328"/>
      <c r="DCH23" s="328"/>
      <c r="DCI23" s="332"/>
      <c r="DCJ23" s="127"/>
      <c r="DCK23" s="127"/>
      <c r="DCL23" s="127"/>
      <c r="DCM23" s="127"/>
      <c r="DCN23" s="98"/>
      <c r="DCO23" s="98"/>
      <c r="DCP23" s="328"/>
      <c r="DCQ23" s="328"/>
      <c r="DCR23" s="328"/>
      <c r="DCS23" s="332"/>
      <c r="DCT23" s="127"/>
      <c r="DCU23" s="127"/>
      <c r="DCV23" s="127"/>
      <c r="DCW23" s="127"/>
      <c r="DCX23" s="98"/>
      <c r="DCY23" s="98"/>
      <c r="DCZ23" s="328"/>
      <c r="DDA23" s="328"/>
      <c r="DDB23" s="328"/>
      <c r="DDC23" s="332"/>
      <c r="DDD23" s="127"/>
      <c r="DDE23" s="127"/>
      <c r="DDF23" s="127"/>
      <c r="DDG23" s="127"/>
      <c r="DDH23" s="98"/>
      <c r="DDI23" s="98"/>
      <c r="DDJ23" s="328"/>
      <c r="DDK23" s="328"/>
      <c r="DDL23" s="328"/>
      <c r="DDM23" s="332"/>
      <c r="DDN23" s="127"/>
      <c r="DDO23" s="127"/>
      <c r="DDP23" s="127"/>
      <c r="DDQ23" s="127"/>
      <c r="DDR23" s="98"/>
      <c r="DDS23" s="98"/>
      <c r="DDT23" s="328"/>
      <c r="DDU23" s="328"/>
      <c r="DDV23" s="328"/>
      <c r="DDW23" s="332"/>
      <c r="DDX23" s="127"/>
      <c r="DDY23" s="127"/>
      <c r="DDZ23" s="127"/>
      <c r="DEA23" s="127"/>
      <c r="DEB23" s="98"/>
      <c r="DEC23" s="98"/>
      <c r="DED23" s="328"/>
      <c r="DEE23" s="328"/>
      <c r="DEF23" s="328"/>
      <c r="DEG23" s="332"/>
      <c r="DEH23" s="127"/>
      <c r="DEI23" s="127"/>
      <c r="DEJ23" s="127"/>
      <c r="DEK23" s="127"/>
      <c r="DEL23" s="98"/>
      <c r="DEM23" s="98"/>
      <c r="DEN23" s="328"/>
      <c r="DEO23" s="328"/>
      <c r="DEP23" s="328"/>
      <c r="DEQ23" s="332"/>
      <c r="DER23" s="127"/>
      <c r="DES23" s="127"/>
      <c r="DET23" s="127"/>
      <c r="DEU23" s="127"/>
      <c r="DEV23" s="98"/>
      <c r="DEW23" s="98"/>
      <c r="DEX23" s="328"/>
      <c r="DEY23" s="328"/>
      <c r="DEZ23" s="328"/>
      <c r="DFA23" s="332"/>
      <c r="DFB23" s="127"/>
      <c r="DFC23" s="127"/>
      <c r="DFD23" s="127"/>
      <c r="DFE23" s="127"/>
      <c r="DFF23" s="98"/>
      <c r="DFG23" s="98"/>
      <c r="DFH23" s="328"/>
      <c r="DFI23" s="328"/>
      <c r="DFJ23" s="328"/>
      <c r="DFK23" s="332"/>
      <c r="DFL23" s="127"/>
      <c r="DFM23" s="127"/>
      <c r="DFN23" s="127"/>
      <c r="DFO23" s="127"/>
      <c r="DFP23" s="98"/>
      <c r="DFQ23" s="98"/>
      <c r="DFR23" s="328"/>
      <c r="DFS23" s="328"/>
      <c r="DFT23" s="328"/>
      <c r="DFU23" s="332"/>
      <c r="DFV23" s="127"/>
      <c r="DFW23" s="127"/>
      <c r="DFX23" s="127"/>
      <c r="DFY23" s="127"/>
      <c r="DFZ23" s="98"/>
      <c r="DGA23" s="98"/>
      <c r="DGB23" s="328"/>
      <c r="DGC23" s="328"/>
      <c r="DGD23" s="328"/>
      <c r="DGE23" s="332"/>
      <c r="DGF23" s="127"/>
      <c r="DGG23" s="127"/>
      <c r="DGH23" s="127"/>
      <c r="DGI23" s="127"/>
      <c r="DGJ23" s="98"/>
      <c r="DGK23" s="98"/>
      <c r="DGL23" s="328"/>
      <c r="DGM23" s="328"/>
      <c r="DGN23" s="328"/>
      <c r="DGO23" s="332"/>
      <c r="DGP23" s="127"/>
      <c r="DGQ23" s="127"/>
      <c r="DGR23" s="127"/>
      <c r="DGS23" s="127"/>
      <c r="DGT23" s="98"/>
      <c r="DGU23" s="98"/>
      <c r="DGV23" s="328"/>
      <c r="DGW23" s="328"/>
      <c r="DGX23" s="328"/>
      <c r="DGY23" s="332"/>
      <c r="DGZ23" s="127"/>
      <c r="DHA23" s="127"/>
      <c r="DHB23" s="127"/>
      <c r="DHC23" s="127"/>
      <c r="DHD23" s="98"/>
      <c r="DHE23" s="98"/>
      <c r="DHF23" s="328"/>
      <c r="DHG23" s="328"/>
      <c r="DHH23" s="328"/>
      <c r="DHI23" s="332"/>
      <c r="DHJ23" s="127"/>
      <c r="DHK23" s="127"/>
      <c r="DHL23" s="127"/>
      <c r="DHM23" s="127"/>
      <c r="DHN23" s="98"/>
      <c r="DHO23" s="98"/>
      <c r="DHP23" s="328"/>
      <c r="DHQ23" s="328"/>
      <c r="DHR23" s="328"/>
      <c r="DHS23" s="332"/>
      <c r="DHT23" s="127"/>
      <c r="DHU23" s="127"/>
      <c r="DHV23" s="127"/>
      <c r="DHW23" s="127"/>
      <c r="DHX23" s="98"/>
      <c r="DHY23" s="98"/>
      <c r="DHZ23" s="328"/>
      <c r="DIA23" s="328"/>
      <c r="DIB23" s="328"/>
      <c r="DIC23" s="332"/>
      <c r="DID23" s="127"/>
      <c r="DIE23" s="127"/>
      <c r="DIF23" s="127"/>
      <c r="DIG23" s="127"/>
      <c r="DIH23" s="98"/>
      <c r="DII23" s="98"/>
      <c r="DIJ23" s="328"/>
      <c r="DIK23" s="328"/>
      <c r="DIL23" s="328"/>
      <c r="DIM23" s="332"/>
      <c r="DIN23" s="127"/>
      <c r="DIO23" s="127"/>
      <c r="DIP23" s="127"/>
      <c r="DIQ23" s="127"/>
      <c r="DIR23" s="98"/>
      <c r="DIS23" s="98"/>
      <c r="DIT23" s="328"/>
      <c r="DIU23" s="328"/>
      <c r="DIV23" s="328"/>
      <c r="DIW23" s="332"/>
      <c r="DIX23" s="127"/>
      <c r="DIY23" s="127"/>
      <c r="DIZ23" s="127"/>
      <c r="DJA23" s="127"/>
      <c r="DJB23" s="98"/>
      <c r="DJC23" s="98"/>
      <c r="DJD23" s="328"/>
      <c r="DJE23" s="328"/>
      <c r="DJF23" s="328"/>
      <c r="DJG23" s="332"/>
      <c r="DJH23" s="127"/>
      <c r="DJI23" s="127"/>
      <c r="DJJ23" s="127"/>
      <c r="DJK23" s="127"/>
      <c r="DJL23" s="98"/>
      <c r="DJM23" s="98"/>
      <c r="DJN23" s="328"/>
      <c r="DJO23" s="328"/>
      <c r="DJP23" s="328"/>
      <c r="DJQ23" s="332"/>
      <c r="DJR23" s="127"/>
      <c r="DJS23" s="127"/>
      <c r="DJT23" s="127"/>
      <c r="DJU23" s="127"/>
      <c r="DJV23" s="98"/>
      <c r="DJW23" s="98"/>
      <c r="DJX23" s="328"/>
      <c r="DJY23" s="328"/>
      <c r="DJZ23" s="328"/>
      <c r="DKA23" s="332"/>
      <c r="DKB23" s="127"/>
      <c r="DKC23" s="127"/>
      <c r="DKD23" s="127"/>
      <c r="DKE23" s="127"/>
      <c r="DKF23" s="98"/>
      <c r="DKG23" s="98"/>
      <c r="DKH23" s="328"/>
      <c r="DKI23" s="328"/>
      <c r="DKJ23" s="328"/>
      <c r="DKK23" s="332"/>
      <c r="DKL23" s="127"/>
      <c r="DKM23" s="127"/>
      <c r="DKN23" s="127"/>
      <c r="DKO23" s="127"/>
      <c r="DKP23" s="98"/>
      <c r="DKQ23" s="98"/>
      <c r="DKR23" s="328"/>
      <c r="DKS23" s="328"/>
      <c r="DKT23" s="328"/>
      <c r="DKU23" s="332"/>
      <c r="DKV23" s="127"/>
      <c r="DKW23" s="127"/>
      <c r="DKX23" s="127"/>
      <c r="DKY23" s="127"/>
      <c r="DKZ23" s="98"/>
      <c r="DLA23" s="98"/>
      <c r="DLB23" s="328"/>
      <c r="DLC23" s="328"/>
      <c r="DLD23" s="328"/>
      <c r="DLE23" s="332"/>
      <c r="DLF23" s="127"/>
      <c r="DLG23" s="127"/>
      <c r="DLH23" s="127"/>
      <c r="DLI23" s="127"/>
      <c r="DLJ23" s="98"/>
      <c r="DLK23" s="98"/>
      <c r="DLL23" s="328"/>
      <c r="DLM23" s="328"/>
      <c r="DLN23" s="328"/>
      <c r="DLO23" s="332"/>
      <c r="DLP23" s="127"/>
      <c r="DLQ23" s="127"/>
      <c r="DLR23" s="127"/>
      <c r="DLS23" s="127"/>
      <c r="DLT23" s="98"/>
      <c r="DLU23" s="98"/>
      <c r="DLV23" s="328"/>
      <c r="DLW23" s="328"/>
      <c r="DLX23" s="328"/>
      <c r="DLY23" s="332"/>
      <c r="DLZ23" s="127"/>
      <c r="DMA23" s="127"/>
      <c r="DMB23" s="127"/>
      <c r="DMC23" s="127"/>
      <c r="DMD23" s="98"/>
      <c r="DME23" s="98"/>
      <c r="DMF23" s="328"/>
      <c r="DMG23" s="328"/>
      <c r="DMH23" s="328"/>
      <c r="DMI23" s="332"/>
      <c r="DMJ23" s="127"/>
      <c r="DMK23" s="127"/>
      <c r="DML23" s="127"/>
      <c r="DMM23" s="127"/>
      <c r="DMN23" s="98"/>
      <c r="DMO23" s="98"/>
      <c r="DMP23" s="328"/>
      <c r="DMQ23" s="328"/>
      <c r="DMR23" s="328"/>
      <c r="DMS23" s="332"/>
      <c r="DMT23" s="127"/>
      <c r="DMU23" s="127"/>
      <c r="DMV23" s="127"/>
      <c r="DMW23" s="127"/>
      <c r="DMX23" s="98"/>
      <c r="DMY23" s="98"/>
      <c r="DMZ23" s="328"/>
      <c r="DNA23" s="328"/>
      <c r="DNB23" s="328"/>
      <c r="DNC23" s="332"/>
      <c r="DND23" s="127"/>
      <c r="DNE23" s="127"/>
      <c r="DNF23" s="127"/>
      <c r="DNG23" s="127"/>
      <c r="DNH23" s="98"/>
      <c r="DNI23" s="98"/>
      <c r="DNJ23" s="328"/>
      <c r="DNK23" s="328"/>
      <c r="DNL23" s="328"/>
      <c r="DNM23" s="332"/>
      <c r="DNN23" s="127"/>
      <c r="DNO23" s="127"/>
      <c r="DNP23" s="127"/>
      <c r="DNQ23" s="127"/>
      <c r="DNR23" s="98"/>
      <c r="DNS23" s="98"/>
      <c r="DNT23" s="328"/>
      <c r="DNU23" s="328"/>
      <c r="DNV23" s="328"/>
      <c r="DNW23" s="332"/>
      <c r="DNX23" s="127"/>
      <c r="DNY23" s="127"/>
      <c r="DNZ23" s="127"/>
      <c r="DOA23" s="127"/>
      <c r="DOB23" s="98"/>
      <c r="DOC23" s="98"/>
      <c r="DOD23" s="328"/>
      <c r="DOE23" s="328"/>
      <c r="DOF23" s="328"/>
      <c r="DOG23" s="332"/>
      <c r="DOH23" s="127"/>
      <c r="DOI23" s="127"/>
      <c r="DOJ23" s="127"/>
      <c r="DOK23" s="127"/>
      <c r="DOL23" s="98"/>
      <c r="DOM23" s="98"/>
      <c r="DON23" s="328"/>
      <c r="DOO23" s="328"/>
      <c r="DOP23" s="328"/>
      <c r="DOQ23" s="332"/>
      <c r="DOR23" s="127"/>
      <c r="DOS23" s="127"/>
      <c r="DOT23" s="127"/>
      <c r="DOU23" s="127"/>
      <c r="DOV23" s="98"/>
      <c r="DOW23" s="98"/>
      <c r="DOX23" s="328"/>
      <c r="DOY23" s="328"/>
      <c r="DOZ23" s="328"/>
      <c r="DPA23" s="332"/>
      <c r="DPB23" s="127"/>
      <c r="DPC23" s="127"/>
      <c r="DPD23" s="127"/>
      <c r="DPE23" s="127"/>
      <c r="DPF23" s="98"/>
      <c r="DPG23" s="98"/>
      <c r="DPH23" s="328"/>
      <c r="DPI23" s="328"/>
      <c r="DPJ23" s="328"/>
      <c r="DPK23" s="332"/>
      <c r="DPL23" s="127"/>
      <c r="DPM23" s="127"/>
      <c r="DPN23" s="127"/>
      <c r="DPO23" s="127"/>
      <c r="DPP23" s="98"/>
      <c r="DPQ23" s="98"/>
      <c r="DPR23" s="328"/>
      <c r="DPS23" s="328"/>
      <c r="DPT23" s="328"/>
      <c r="DPU23" s="332"/>
      <c r="DPV23" s="127"/>
      <c r="DPW23" s="127"/>
      <c r="DPX23" s="127"/>
      <c r="DPY23" s="127"/>
      <c r="DPZ23" s="98"/>
      <c r="DQA23" s="98"/>
      <c r="DQB23" s="328"/>
      <c r="DQC23" s="328"/>
      <c r="DQD23" s="328"/>
      <c r="DQE23" s="332"/>
      <c r="DQF23" s="127"/>
      <c r="DQG23" s="127"/>
      <c r="DQH23" s="127"/>
      <c r="DQI23" s="127"/>
      <c r="DQJ23" s="98"/>
      <c r="DQK23" s="98"/>
      <c r="DQL23" s="328"/>
      <c r="DQM23" s="328"/>
      <c r="DQN23" s="328"/>
      <c r="DQO23" s="332"/>
      <c r="DQP23" s="127"/>
      <c r="DQQ23" s="127"/>
      <c r="DQR23" s="127"/>
      <c r="DQS23" s="127"/>
      <c r="DQT23" s="98"/>
      <c r="DQU23" s="98"/>
      <c r="DQV23" s="328"/>
      <c r="DQW23" s="328"/>
      <c r="DQX23" s="328"/>
      <c r="DQY23" s="332"/>
      <c r="DQZ23" s="127"/>
      <c r="DRA23" s="127"/>
      <c r="DRB23" s="127"/>
      <c r="DRC23" s="127"/>
      <c r="DRD23" s="98"/>
      <c r="DRE23" s="98"/>
      <c r="DRF23" s="328"/>
      <c r="DRG23" s="328"/>
      <c r="DRH23" s="328"/>
      <c r="DRI23" s="332"/>
      <c r="DRJ23" s="127"/>
      <c r="DRK23" s="127"/>
      <c r="DRL23" s="127"/>
      <c r="DRM23" s="127"/>
      <c r="DRN23" s="98"/>
      <c r="DRO23" s="98"/>
      <c r="DRP23" s="328"/>
      <c r="DRQ23" s="328"/>
      <c r="DRR23" s="328"/>
      <c r="DRS23" s="332"/>
      <c r="DRT23" s="127"/>
      <c r="DRU23" s="127"/>
      <c r="DRV23" s="127"/>
      <c r="DRW23" s="127"/>
      <c r="DRX23" s="98"/>
      <c r="DRY23" s="98"/>
      <c r="DRZ23" s="328"/>
      <c r="DSA23" s="328"/>
      <c r="DSB23" s="328"/>
      <c r="DSC23" s="332"/>
      <c r="DSD23" s="127"/>
      <c r="DSE23" s="127"/>
      <c r="DSF23" s="127"/>
      <c r="DSG23" s="127"/>
      <c r="DSH23" s="98"/>
      <c r="DSI23" s="98"/>
      <c r="DSJ23" s="328"/>
      <c r="DSK23" s="328"/>
      <c r="DSL23" s="328"/>
      <c r="DSM23" s="332"/>
      <c r="DSN23" s="127"/>
      <c r="DSO23" s="127"/>
      <c r="DSP23" s="127"/>
      <c r="DSQ23" s="127"/>
      <c r="DSR23" s="98"/>
      <c r="DSS23" s="98"/>
      <c r="DST23" s="328"/>
      <c r="DSU23" s="328"/>
      <c r="DSV23" s="328"/>
      <c r="DSW23" s="332"/>
      <c r="DSX23" s="127"/>
      <c r="DSY23" s="127"/>
      <c r="DSZ23" s="127"/>
      <c r="DTA23" s="127"/>
      <c r="DTB23" s="98"/>
      <c r="DTC23" s="98"/>
      <c r="DTD23" s="328"/>
      <c r="DTE23" s="328"/>
      <c r="DTF23" s="328"/>
      <c r="DTG23" s="332"/>
      <c r="DTH23" s="127"/>
      <c r="DTI23" s="127"/>
      <c r="DTJ23" s="127"/>
      <c r="DTK23" s="127"/>
      <c r="DTL23" s="98"/>
      <c r="DTM23" s="98"/>
      <c r="DTN23" s="328"/>
      <c r="DTO23" s="328"/>
      <c r="DTP23" s="328"/>
      <c r="DTQ23" s="332"/>
      <c r="DTR23" s="127"/>
      <c r="DTS23" s="127"/>
      <c r="DTT23" s="127"/>
      <c r="DTU23" s="127"/>
      <c r="DTV23" s="98"/>
      <c r="DTW23" s="98"/>
      <c r="DTX23" s="328"/>
      <c r="DTY23" s="328"/>
      <c r="DTZ23" s="328"/>
      <c r="DUA23" s="332"/>
      <c r="DUB23" s="127"/>
      <c r="DUC23" s="127"/>
      <c r="DUD23" s="127"/>
      <c r="DUE23" s="127"/>
      <c r="DUF23" s="98"/>
      <c r="DUG23" s="98"/>
      <c r="DUH23" s="328"/>
      <c r="DUI23" s="328"/>
      <c r="DUJ23" s="328"/>
      <c r="DUK23" s="332"/>
      <c r="DUL23" s="127"/>
      <c r="DUM23" s="127"/>
      <c r="DUN23" s="127"/>
      <c r="DUO23" s="127"/>
      <c r="DUP23" s="98"/>
      <c r="DUQ23" s="98"/>
      <c r="DUR23" s="328"/>
      <c r="DUS23" s="328"/>
      <c r="DUT23" s="328"/>
      <c r="DUU23" s="332"/>
      <c r="DUV23" s="127"/>
      <c r="DUW23" s="127"/>
      <c r="DUX23" s="127"/>
      <c r="DUY23" s="127"/>
      <c r="DUZ23" s="98"/>
      <c r="DVA23" s="98"/>
      <c r="DVB23" s="328"/>
      <c r="DVC23" s="328"/>
      <c r="DVD23" s="328"/>
      <c r="DVE23" s="332"/>
      <c r="DVF23" s="127"/>
      <c r="DVG23" s="127"/>
      <c r="DVH23" s="127"/>
      <c r="DVI23" s="127"/>
      <c r="DVJ23" s="98"/>
      <c r="DVK23" s="98"/>
      <c r="DVL23" s="328"/>
      <c r="DVM23" s="328"/>
      <c r="DVN23" s="328"/>
      <c r="DVO23" s="332"/>
      <c r="DVP23" s="127"/>
      <c r="DVQ23" s="127"/>
      <c r="DVR23" s="127"/>
      <c r="DVS23" s="127"/>
      <c r="DVT23" s="98"/>
      <c r="DVU23" s="98"/>
      <c r="DVV23" s="328"/>
      <c r="DVW23" s="328"/>
      <c r="DVX23" s="328"/>
      <c r="DVY23" s="332"/>
      <c r="DVZ23" s="127"/>
      <c r="DWA23" s="127"/>
      <c r="DWB23" s="127"/>
      <c r="DWC23" s="127"/>
      <c r="DWD23" s="98"/>
      <c r="DWE23" s="98"/>
      <c r="DWF23" s="328"/>
      <c r="DWG23" s="328"/>
      <c r="DWH23" s="328"/>
      <c r="DWI23" s="332"/>
      <c r="DWJ23" s="127"/>
      <c r="DWK23" s="127"/>
      <c r="DWL23" s="127"/>
      <c r="DWM23" s="127"/>
      <c r="DWN23" s="98"/>
      <c r="DWO23" s="98"/>
      <c r="DWP23" s="328"/>
      <c r="DWQ23" s="328"/>
      <c r="DWR23" s="328"/>
      <c r="DWS23" s="332"/>
      <c r="DWT23" s="127"/>
      <c r="DWU23" s="127"/>
      <c r="DWV23" s="127"/>
      <c r="DWW23" s="127"/>
      <c r="DWX23" s="98"/>
      <c r="DWY23" s="98"/>
      <c r="DWZ23" s="328"/>
      <c r="DXA23" s="328"/>
      <c r="DXB23" s="328"/>
      <c r="DXC23" s="332"/>
      <c r="DXD23" s="127"/>
      <c r="DXE23" s="127"/>
      <c r="DXF23" s="127"/>
      <c r="DXG23" s="127"/>
      <c r="DXH23" s="98"/>
      <c r="DXI23" s="98"/>
      <c r="DXJ23" s="328"/>
      <c r="DXK23" s="328"/>
      <c r="DXL23" s="328"/>
      <c r="DXM23" s="332"/>
      <c r="DXN23" s="127"/>
      <c r="DXO23" s="127"/>
      <c r="DXP23" s="127"/>
      <c r="DXQ23" s="127"/>
      <c r="DXR23" s="98"/>
      <c r="DXS23" s="98"/>
      <c r="DXT23" s="328"/>
      <c r="DXU23" s="328"/>
      <c r="DXV23" s="328"/>
      <c r="DXW23" s="332"/>
      <c r="DXX23" s="127"/>
      <c r="DXY23" s="127"/>
      <c r="DXZ23" s="127"/>
      <c r="DYA23" s="127"/>
      <c r="DYB23" s="98"/>
      <c r="DYC23" s="98"/>
      <c r="DYD23" s="328"/>
      <c r="DYE23" s="328"/>
      <c r="DYF23" s="328"/>
      <c r="DYG23" s="332"/>
      <c r="DYH23" s="127"/>
      <c r="DYI23" s="127"/>
      <c r="DYJ23" s="127"/>
      <c r="DYK23" s="127"/>
      <c r="DYL23" s="98"/>
      <c r="DYM23" s="98"/>
      <c r="DYN23" s="328"/>
      <c r="DYO23" s="328"/>
      <c r="DYP23" s="328"/>
      <c r="DYQ23" s="332"/>
      <c r="DYR23" s="127"/>
      <c r="DYS23" s="127"/>
      <c r="DYT23" s="127"/>
      <c r="DYU23" s="127"/>
      <c r="DYV23" s="98"/>
      <c r="DYW23" s="98"/>
      <c r="DYX23" s="328"/>
      <c r="DYY23" s="328"/>
      <c r="DYZ23" s="328"/>
      <c r="DZA23" s="332"/>
      <c r="DZB23" s="127"/>
      <c r="DZC23" s="127"/>
      <c r="DZD23" s="127"/>
      <c r="DZE23" s="127"/>
      <c r="DZF23" s="98"/>
      <c r="DZG23" s="98"/>
      <c r="DZH23" s="328"/>
      <c r="DZI23" s="328"/>
      <c r="DZJ23" s="328"/>
      <c r="DZK23" s="332"/>
      <c r="DZL23" s="127"/>
      <c r="DZM23" s="127"/>
      <c r="DZN23" s="127"/>
      <c r="DZO23" s="127"/>
      <c r="DZP23" s="98"/>
      <c r="DZQ23" s="98"/>
      <c r="DZR23" s="328"/>
      <c r="DZS23" s="328"/>
      <c r="DZT23" s="328"/>
      <c r="DZU23" s="332"/>
      <c r="DZV23" s="127"/>
      <c r="DZW23" s="127"/>
      <c r="DZX23" s="127"/>
      <c r="DZY23" s="127"/>
      <c r="DZZ23" s="98"/>
      <c r="EAA23" s="98"/>
      <c r="EAB23" s="328"/>
      <c r="EAC23" s="328"/>
      <c r="EAD23" s="328"/>
      <c r="EAE23" s="332"/>
      <c r="EAF23" s="127"/>
      <c r="EAG23" s="127"/>
      <c r="EAH23" s="127"/>
      <c r="EAI23" s="127"/>
      <c r="EAJ23" s="98"/>
      <c r="EAK23" s="98"/>
      <c r="EAL23" s="328"/>
      <c r="EAM23" s="328"/>
      <c r="EAN23" s="328"/>
      <c r="EAO23" s="332"/>
      <c r="EAP23" s="127"/>
      <c r="EAQ23" s="127"/>
      <c r="EAR23" s="127"/>
      <c r="EAS23" s="127"/>
      <c r="EAT23" s="98"/>
      <c r="EAU23" s="98"/>
      <c r="EAV23" s="328"/>
      <c r="EAW23" s="328"/>
      <c r="EAX23" s="328"/>
      <c r="EAY23" s="332"/>
      <c r="EAZ23" s="127"/>
      <c r="EBA23" s="127"/>
      <c r="EBB23" s="127"/>
      <c r="EBC23" s="127"/>
      <c r="EBD23" s="98"/>
      <c r="EBE23" s="98"/>
      <c r="EBF23" s="328"/>
      <c r="EBG23" s="328"/>
      <c r="EBH23" s="328"/>
      <c r="EBI23" s="332"/>
      <c r="EBJ23" s="127"/>
      <c r="EBK23" s="127"/>
      <c r="EBL23" s="127"/>
      <c r="EBM23" s="127"/>
      <c r="EBN23" s="98"/>
      <c r="EBO23" s="98"/>
      <c r="EBP23" s="328"/>
      <c r="EBQ23" s="328"/>
      <c r="EBR23" s="328"/>
      <c r="EBS23" s="332"/>
      <c r="EBT23" s="127"/>
      <c r="EBU23" s="127"/>
      <c r="EBV23" s="127"/>
      <c r="EBW23" s="127"/>
      <c r="EBX23" s="98"/>
      <c r="EBY23" s="98"/>
      <c r="EBZ23" s="328"/>
      <c r="ECA23" s="328"/>
      <c r="ECB23" s="328"/>
      <c r="ECC23" s="332"/>
      <c r="ECD23" s="127"/>
      <c r="ECE23" s="127"/>
      <c r="ECF23" s="127"/>
      <c r="ECG23" s="127"/>
      <c r="ECH23" s="98"/>
      <c r="ECI23" s="98"/>
      <c r="ECJ23" s="328"/>
      <c r="ECK23" s="328"/>
      <c r="ECL23" s="328"/>
      <c r="ECM23" s="332"/>
      <c r="ECN23" s="127"/>
      <c r="ECO23" s="127"/>
      <c r="ECP23" s="127"/>
      <c r="ECQ23" s="127"/>
      <c r="ECR23" s="98"/>
      <c r="ECS23" s="98"/>
      <c r="ECT23" s="328"/>
      <c r="ECU23" s="328"/>
      <c r="ECV23" s="328"/>
      <c r="ECW23" s="332"/>
      <c r="ECX23" s="127"/>
      <c r="ECY23" s="127"/>
      <c r="ECZ23" s="127"/>
      <c r="EDA23" s="127"/>
      <c r="EDB23" s="98"/>
      <c r="EDC23" s="98"/>
      <c r="EDD23" s="328"/>
      <c r="EDE23" s="328"/>
      <c r="EDF23" s="328"/>
      <c r="EDG23" s="332"/>
      <c r="EDH23" s="127"/>
      <c r="EDI23" s="127"/>
      <c r="EDJ23" s="127"/>
      <c r="EDK23" s="127"/>
      <c r="EDL23" s="98"/>
      <c r="EDM23" s="98"/>
      <c r="EDN23" s="328"/>
      <c r="EDO23" s="328"/>
      <c r="EDP23" s="328"/>
      <c r="EDQ23" s="332"/>
      <c r="EDR23" s="127"/>
      <c r="EDS23" s="127"/>
      <c r="EDT23" s="127"/>
      <c r="EDU23" s="127"/>
      <c r="EDV23" s="98"/>
      <c r="EDW23" s="98"/>
      <c r="EDX23" s="328"/>
      <c r="EDY23" s="328"/>
      <c r="EDZ23" s="328"/>
      <c r="EEA23" s="332"/>
      <c r="EEB23" s="127"/>
      <c r="EEC23" s="127"/>
      <c r="EED23" s="127"/>
      <c r="EEE23" s="127"/>
      <c r="EEF23" s="98"/>
      <c r="EEG23" s="98"/>
      <c r="EEH23" s="328"/>
      <c r="EEI23" s="328"/>
      <c r="EEJ23" s="328"/>
      <c r="EEK23" s="332"/>
      <c r="EEL23" s="127"/>
      <c r="EEM23" s="127"/>
      <c r="EEN23" s="127"/>
      <c r="EEO23" s="127"/>
      <c r="EEP23" s="98"/>
      <c r="EEQ23" s="98"/>
      <c r="EER23" s="328"/>
      <c r="EES23" s="328"/>
      <c r="EET23" s="328"/>
      <c r="EEU23" s="332"/>
      <c r="EEV23" s="127"/>
      <c r="EEW23" s="127"/>
      <c r="EEX23" s="127"/>
      <c r="EEY23" s="127"/>
      <c r="EEZ23" s="98"/>
      <c r="EFA23" s="98"/>
      <c r="EFB23" s="328"/>
      <c r="EFC23" s="328"/>
      <c r="EFD23" s="328"/>
      <c r="EFE23" s="332"/>
      <c r="EFF23" s="127"/>
      <c r="EFG23" s="127"/>
      <c r="EFH23" s="127"/>
      <c r="EFI23" s="127"/>
      <c r="EFJ23" s="98"/>
      <c r="EFK23" s="98"/>
      <c r="EFL23" s="328"/>
      <c r="EFM23" s="328"/>
      <c r="EFN23" s="328"/>
      <c r="EFO23" s="332"/>
      <c r="EFP23" s="127"/>
      <c r="EFQ23" s="127"/>
      <c r="EFR23" s="127"/>
      <c r="EFS23" s="127"/>
      <c r="EFT23" s="98"/>
      <c r="EFU23" s="98"/>
      <c r="EFV23" s="328"/>
      <c r="EFW23" s="328"/>
      <c r="EFX23" s="328"/>
      <c r="EFY23" s="332"/>
      <c r="EFZ23" s="127"/>
      <c r="EGA23" s="127"/>
      <c r="EGB23" s="127"/>
      <c r="EGC23" s="127"/>
      <c r="EGD23" s="98"/>
      <c r="EGE23" s="98"/>
      <c r="EGF23" s="328"/>
      <c r="EGG23" s="328"/>
      <c r="EGH23" s="328"/>
      <c r="EGI23" s="332"/>
      <c r="EGJ23" s="127"/>
      <c r="EGK23" s="127"/>
      <c r="EGL23" s="127"/>
      <c r="EGM23" s="127"/>
      <c r="EGN23" s="98"/>
      <c r="EGO23" s="98"/>
      <c r="EGP23" s="328"/>
      <c r="EGQ23" s="328"/>
      <c r="EGR23" s="328"/>
      <c r="EGS23" s="332"/>
      <c r="EGT23" s="127"/>
      <c r="EGU23" s="127"/>
      <c r="EGV23" s="127"/>
      <c r="EGW23" s="127"/>
      <c r="EGX23" s="98"/>
      <c r="EGY23" s="98"/>
      <c r="EGZ23" s="328"/>
      <c r="EHA23" s="328"/>
      <c r="EHB23" s="328"/>
      <c r="EHC23" s="332"/>
      <c r="EHD23" s="127"/>
      <c r="EHE23" s="127"/>
      <c r="EHF23" s="127"/>
      <c r="EHG23" s="127"/>
      <c r="EHH23" s="98"/>
      <c r="EHI23" s="98"/>
      <c r="EHJ23" s="328"/>
      <c r="EHK23" s="328"/>
      <c r="EHL23" s="328"/>
      <c r="EHM23" s="332"/>
      <c r="EHN23" s="127"/>
      <c r="EHO23" s="127"/>
      <c r="EHP23" s="127"/>
      <c r="EHQ23" s="127"/>
      <c r="EHR23" s="98"/>
      <c r="EHS23" s="98"/>
      <c r="EHT23" s="328"/>
      <c r="EHU23" s="328"/>
      <c r="EHV23" s="328"/>
      <c r="EHW23" s="332"/>
      <c r="EHX23" s="127"/>
      <c r="EHY23" s="127"/>
      <c r="EHZ23" s="127"/>
      <c r="EIA23" s="127"/>
      <c r="EIB23" s="98"/>
      <c r="EIC23" s="98"/>
      <c r="EID23" s="328"/>
      <c r="EIE23" s="328"/>
      <c r="EIF23" s="328"/>
      <c r="EIG23" s="332"/>
      <c r="EIH23" s="127"/>
      <c r="EII23" s="127"/>
      <c r="EIJ23" s="127"/>
      <c r="EIK23" s="127"/>
      <c r="EIL23" s="98"/>
      <c r="EIM23" s="98"/>
      <c r="EIN23" s="328"/>
      <c r="EIO23" s="328"/>
      <c r="EIP23" s="328"/>
      <c r="EIQ23" s="332"/>
      <c r="EIR23" s="127"/>
      <c r="EIS23" s="127"/>
      <c r="EIT23" s="127"/>
      <c r="EIU23" s="127"/>
      <c r="EIV23" s="98"/>
      <c r="EIW23" s="98"/>
      <c r="EIX23" s="328"/>
      <c r="EIY23" s="328"/>
      <c r="EIZ23" s="328"/>
      <c r="EJA23" s="332"/>
      <c r="EJB23" s="127"/>
      <c r="EJC23" s="127"/>
      <c r="EJD23" s="127"/>
      <c r="EJE23" s="127"/>
      <c r="EJF23" s="98"/>
      <c r="EJG23" s="98"/>
      <c r="EJH23" s="328"/>
      <c r="EJI23" s="328"/>
      <c r="EJJ23" s="328"/>
      <c r="EJK23" s="332"/>
      <c r="EJL23" s="127"/>
      <c r="EJM23" s="127"/>
      <c r="EJN23" s="127"/>
      <c r="EJO23" s="127"/>
      <c r="EJP23" s="98"/>
      <c r="EJQ23" s="98"/>
      <c r="EJR23" s="328"/>
      <c r="EJS23" s="328"/>
      <c r="EJT23" s="328"/>
      <c r="EJU23" s="332"/>
      <c r="EJV23" s="127"/>
      <c r="EJW23" s="127"/>
      <c r="EJX23" s="127"/>
      <c r="EJY23" s="127"/>
      <c r="EJZ23" s="98"/>
      <c r="EKA23" s="98"/>
      <c r="EKB23" s="328"/>
      <c r="EKC23" s="328"/>
      <c r="EKD23" s="328"/>
      <c r="EKE23" s="332"/>
      <c r="EKF23" s="127"/>
      <c r="EKG23" s="127"/>
      <c r="EKH23" s="127"/>
      <c r="EKI23" s="127"/>
      <c r="EKJ23" s="98"/>
      <c r="EKK23" s="98"/>
      <c r="EKL23" s="328"/>
      <c r="EKM23" s="328"/>
      <c r="EKN23" s="328"/>
      <c r="EKO23" s="332"/>
      <c r="EKP23" s="127"/>
      <c r="EKQ23" s="127"/>
      <c r="EKR23" s="127"/>
      <c r="EKS23" s="127"/>
      <c r="EKT23" s="98"/>
      <c r="EKU23" s="98"/>
      <c r="EKV23" s="328"/>
      <c r="EKW23" s="328"/>
      <c r="EKX23" s="328"/>
      <c r="EKY23" s="332"/>
      <c r="EKZ23" s="127"/>
      <c r="ELA23" s="127"/>
      <c r="ELB23" s="127"/>
      <c r="ELC23" s="127"/>
      <c r="ELD23" s="98"/>
      <c r="ELE23" s="98"/>
      <c r="ELF23" s="328"/>
      <c r="ELG23" s="328"/>
      <c r="ELH23" s="328"/>
      <c r="ELI23" s="332"/>
      <c r="ELJ23" s="127"/>
      <c r="ELK23" s="127"/>
      <c r="ELL23" s="127"/>
      <c r="ELM23" s="127"/>
      <c r="ELN23" s="98"/>
      <c r="ELO23" s="98"/>
      <c r="ELP23" s="328"/>
      <c r="ELQ23" s="328"/>
      <c r="ELR23" s="328"/>
      <c r="ELS23" s="332"/>
      <c r="ELT23" s="127"/>
      <c r="ELU23" s="127"/>
      <c r="ELV23" s="127"/>
      <c r="ELW23" s="127"/>
      <c r="ELX23" s="98"/>
      <c r="ELY23" s="98"/>
      <c r="ELZ23" s="328"/>
      <c r="EMA23" s="328"/>
      <c r="EMB23" s="328"/>
      <c r="EMC23" s="332"/>
      <c r="EMD23" s="127"/>
      <c r="EME23" s="127"/>
      <c r="EMF23" s="127"/>
      <c r="EMG23" s="127"/>
      <c r="EMH23" s="98"/>
      <c r="EMI23" s="98"/>
      <c r="EMJ23" s="328"/>
      <c r="EMK23" s="328"/>
      <c r="EML23" s="328"/>
      <c r="EMM23" s="332"/>
      <c r="EMN23" s="127"/>
      <c r="EMO23" s="127"/>
      <c r="EMP23" s="127"/>
      <c r="EMQ23" s="127"/>
      <c r="EMR23" s="98"/>
      <c r="EMS23" s="98"/>
      <c r="EMT23" s="328"/>
      <c r="EMU23" s="328"/>
      <c r="EMV23" s="328"/>
      <c r="EMW23" s="332"/>
      <c r="EMX23" s="127"/>
      <c r="EMY23" s="127"/>
      <c r="EMZ23" s="127"/>
      <c r="ENA23" s="127"/>
      <c r="ENB23" s="98"/>
      <c r="ENC23" s="98"/>
      <c r="END23" s="328"/>
      <c r="ENE23" s="328"/>
      <c r="ENF23" s="328"/>
      <c r="ENG23" s="332"/>
      <c r="ENH23" s="127"/>
      <c r="ENI23" s="127"/>
      <c r="ENJ23" s="127"/>
      <c r="ENK23" s="127"/>
      <c r="ENL23" s="98"/>
      <c r="ENM23" s="98"/>
      <c r="ENN23" s="328"/>
      <c r="ENO23" s="328"/>
      <c r="ENP23" s="328"/>
      <c r="ENQ23" s="332"/>
      <c r="ENR23" s="127"/>
      <c r="ENS23" s="127"/>
      <c r="ENT23" s="127"/>
      <c r="ENU23" s="127"/>
      <c r="ENV23" s="98"/>
      <c r="ENW23" s="98"/>
      <c r="ENX23" s="328"/>
      <c r="ENY23" s="328"/>
      <c r="ENZ23" s="328"/>
      <c r="EOA23" s="332"/>
      <c r="EOB23" s="127"/>
      <c r="EOC23" s="127"/>
      <c r="EOD23" s="127"/>
      <c r="EOE23" s="127"/>
      <c r="EOF23" s="98"/>
      <c r="EOG23" s="98"/>
      <c r="EOH23" s="328"/>
      <c r="EOI23" s="328"/>
      <c r="EOJ23" s="328"/>
      <c r="EOK23" s="332"/>
      <c r="EOL23" s="127"/>
      <c r="EOM23" s="127"/>
      <c r="EON23" s="127"/>
      <c r="EOO23" s="127"/>
      <c r="EOP23" s="98"/>
      <c r="EOQ23" s="98"/>
      <c r="EOR23" s="328"/>
      <c r="EOS23" s="328"/>
      <c r="EOT23" s="328"/>
      <c r="EOU23" s="332"/>
      <c r="EOV23" s="127"/>
      <c r="EOW23" s="127"/>
      <c r="EOX23" s="127"/>
      <c r="EOY23" s="127"/>
      <c r="EOZ23" s="98"/>
      <c r="EPA23" s="98"/>
      <c r="EPB23" s="328"/>
      <c r="EPC23" s="328"/>
      <c r="EPD23" s="328"/>
      <c r="EPE23" s="332"/>
      <c r="EPF23" s="127"/>
      <c r="EPG23" s="127"/>
      <c r="EPH23" s="127"/>
      <c r="EPI23" s="127"/>
      <c r="EPJ23" s="98"/>
      <c r="EPK23" s="98"/>
      <c r="EPL23" s="328"/>
      <c r="EPM23" s="328"/>
      <c r="EPN23" s="328"/>
      <c r="EPO23" s="332"/>
      <c r="EPP23" s="127"/>
      <c r="EPQ23" s="127"/>
      <c r="EPR23" s="127"/>
      <c r="EPS23" s="127"/>
      <c r="EPT23" s="98"/>
      <c r="EPU23" s="98"/>
      <c r="EPV23" s="328"/>
      <c r="EPW23" s="328"/>
      <c r="EPX23" s="328"/>
      <c r="EPY23" s="332"/>
      <c r="EPZ23" s="127"/>
      <c r="EQA23" s="127"/>
      <c r="EQB23" s="127"/>
      <c r="EQC23" s="127"/>
      <c r="EQD23" s="98"/>
      <c r="EQE23" s="98"/>
      <c r="EQF23" s="328"/>
      <c r="EQG23" s="328"/>
      <c r="EQH23" s="328"/>
      <c r="EQI23" s="332"/>
      <c r="EQJ23" s="127"/>
      <c r="EQK23" s="127"/>
      <c r="EQL23" s="127"/>
      <c r="EQM23" s="127"/>
      <c r="EQN23" s="98"/>
      <c r="EQO23" s="98"/>
      <c r="EQP23" s="328"/>
      <c r="EQQ23" s="328"/>
      <c r="EQR23" s="328"/>
      <c r="EQS23" s="332"/>
      <c r="EQT23" s="127"/>
      <c r="EQU23" s="127"/>
      <c r="EQV23" s="127"/>
      <c r="EQW23" s="127"/>
      <c r="EQX23" s="98"/>
      <c r="EQY23" s="98"/>
      <c r="EQZ23" s="328"/>
      <c r="ERA23" s="328"/>
      <c r="ERB23" s="328"/>
      <c r="ERC23" s="332"/>
      <c r="ERD23" s="127"/>
      <c r="ERE23" s="127"/>
      <c r="ERF23" s="127"/>
      <c r="ERG23" s="127"/>
      <c r="ERH23" s="98"/>
      <c r="ERI23" s="98"/>
      <c r="ERJ23" s="328"/>
      <c r="ERK23" s="328"/>
      <c r="ERL23" s="328"/>
      <c r="ERM23" s="332"/>
      <c r="ERN23" s="127"/>
      <c r="ERO23" s="127"/>
      <c r="ERP23" s="127"/>
      <c r="ERQ23" s="127"/>
      <c r="ERR23" s="98"/>
      <c r="ERS23" s="98"/>
      <c r="ERT23" s="328"/>
      <c r="ERU23" s="328"/>
      <c r="ERV23" s="328"/>
      <c r="ERW23" s="332"/>
      <c r="ERX23" s="127"/>
      <c r="ERY23" s="127"/>
      <c r="ERZ23" s="127"/>
      <c r="ESA23" s="127"/>
      <c r="ESB23" s="98"/>
      <c r="ESC23" s="98"/>
      <c r="ESD23" s="328"/>
      <c r="ESE23" s="328"/>
      <c r="ESF23" s="328"/>
      <c r="ESG23" s="332"/>
      <c r="ESH23" s="127"/>
      <c r="ESI23" s="127"/>
      <c r="ESJ23" s="127"/>
      <c r="ESK23" s="127"/>
      <c r="ESL23" s="98"/>
      <c r="ESM23" s="98"/>
      <c r="ESN23" s="328"/>
      <c r="ESO23" s="328"/>
      <c r="ESP23" s="328"/>
      <c r="ESQ23" s="332"/>
      <c r="ESR23" s="127"/>
      <c r="ESS23" s="127"/>
      <c r="EST23" s="127"/>
      <c r="ESU23" s="127"/>
      <c r="ESV23" s="98"/>
      <c r="ESW23" s="98"/>
      <c r="ESX23" s="328"/>
      <c r="ESY23" s="328"/>
      <c r="ESZ23" s="328"/>
      <c r="ETA23" s="332"/>
      <c r="ETB23" s="127"/>
      <c r="ETC23" s="127"/>
      <c r="ETD23" s="127"/>
      <c r="ETE23" s="127"/>
      <c r="ETF23" s="98"/>
      <c r="ETG23" s="98"/>
      <c r="ETH23" s="328"/>
      <c r="ETI23" s="328"/>
      <c r="ETJ23" s="328"/>
      <c r="ETK23" s="332"/>
      <c r="ETL23" s="127"/>
      <c r="ETM23" s="127"/>
      <c r="ETN23" s="127"/>
      <c r="ETO23" s="127"/>
      <c r="ETP23" s="98"/>
      <c r="ETQ23" s="98"/>
      <c r="ETR23" s="328"/>
      <c r="ETS23" s="328"/>
      <c r="ETT23" s="328"/>
      <c r="ETU23" s="332"/>
      <c r="ETV23" s="127"/>
      <c r="ETW23" s="127"/>
      <c r="ETX23" s="127"/>
      <c r="ETY23" s="127"/>
      <c r="ETZ23" s="98"/>
      <c r="EUA23" s="98"/>
      <c r="EUB23" s="328"/>
      <c r="EUC23" s="328"/>
      <c r="EUD23" s="328"/>
      <c r="EUE23" s="332"/>
      <c r="EUF23" s="127"/>
      <c r="EUG23" s="127"/>
      <c r="EUH23" s="127"/>
      <c r="EUI23" s="127"/>
      <c r="EUJ23" s="98"/>
      <c r="EUK23" s="98"/>
      <c r="EUL23" s="328"/>
      <c r="EUM23" s="328"/>
      <c r="EUN23" s="328"/>
      <c r="EUO23" s="332"/>
      <c r="EUP23" s="127"/>
      <c r="EUQ23" s="127"/>
      <c r="EUR23" s="127"/>
      <c r="EUS23" s="127"/>
      <c r="EUT23" s="98"/>
      <c r="EUU23" s="98"/>
      <c r="EUV23" s="328"/>
      <c r="EUW23" s="328"/>
      <c r="EUX23" s="328"/>
      <c r="EUY23" s="332"/>
      <c r="EUZ23" s="127"/>
      <c r="EVA23" s="127"/>
      <c r="EVB23" s="127"/>
      <c r="EVC23" s="127"/>
      <c r="EVD23" s="98"/>
      <c r="EVE23" s="98"/>
      <c r="EVF23" s="328"/>
      <c r="EVG23" s="328"/>
      <c r="EVH23" s="328"/>
      <c r="EVI23" s="332"/>
      <c r="EVJ23" s="127"/>
      <c r="EVK23" s="127"/>
      <c r="EVL23" s="127"/>
      <c r="EVM23" s="127"/>
      <c r="EVN23" s="98"/>
      <c r="EVO23" s="98"/>
      <c r="EVP23" s="328"/>
      <c r="EVQ23" s="328"/>
      <c r="EVR23" s="328"/>
      <c r="EVS23" s="332"/>
      <c r="EVT23" s="127"/>
      <c r="EVU23" s="127"/>
      <c r="EVV23" s="127"/>
      <c r="EVW23" s="127"/>
      <c r="EVX23" s="98"/>
      <c r="EVY23" s="98"/>
      <c r="EVZ23" s="328"/>
      <c r="EWA23" s="328"/>
      <c r="EWB23" s="328"/>
      <c r="EWC23" s="332"/>
      <c r="EWD23" s="127"/>
      <c r="EWE23" s="127"/>
      <c r="EWF23" s="127"/>
      <c r="EWG23" s="127"/>
      <c r="EWH23" s="98"/>
      <c r="EWI23" s="98"/>
      <c r="EWJ23" s="328"/>
      <c r="EWK23" s="328"/>
      <c r="EWL23" s="328"/>
      <c r="EWM23" s="332"/>
      <c r="EWN23" s="127"/>
      <c r="EWO23" s="127"/>
      <c r="EWP23" s="127"/>
      <c r="EWQ23" s="127"/>
      <c r="EWR23" s="98"/>
      <c r="EWS23" s="98"/>
      <c r="EWT23" s="328"/>
      <c r="EWU23" s="328"/>
      <c r="EWV23" s="328"/>
      <c r="EWW23" s="332"/>
      <c r="EWX23" s="127"/>
      <c r="EWY23" s="127"/>
      <c r="EWZ23" s="127"/>
      <c r="EXA23" s="127"/>
      <c r="EXB23" s="98"/>
      <c r="EXC23" s="98"/>
      <c r="EXD23" s="328"/>
      <c r="EXE23" s="328"/>
      <c r="EXF23" s="328"/>
      <c r="EXG23" s="332"/>
      <c r="EXH23" s="127"/>
      <c r="EXI23" s="127"/>
      <c r="EXJ23" s="127"/>
      <c r="EXK23" s="127"/>
      <c r="EXL23" s="98"/>
      <c r="EXM23" s="98"/>
      <c r="EXN23" s="328"/>
      <c r="EXO23" s="328"/>
      <c r="EXP23" s="328"/>
      <c r="EXQ23" s="332"/>
      <c r="EXR23" s="127"/>
      <c r="EXS23" s="127"/>
      <c r="EXT23" s="127"/>
      <c r="EXU23" s="127"/>
      <c r="EXV23" s="98"/>
      <c r="EXW23" s="98"/>
      <c r="EXX23" s="328"/>
      <c r="EXY23" s="328"/>
      <c r="EXZ23" s="328"/>
      <c r="EYA23" s="332"/>
      <c r="EYB23" s="127"/>
      <c r="EYC23" s="127"/>
      <c r="EYD23" s="127"/>
      <c r="EYE23" s="127"/>
      <c r="EYF23" s="98"/>
      <c r="EYG23" s="98"/>
      <c r="EYH23" s="328"/>
      <c r="EYI23" s="328"/>
      <c r="EYJ23" s="328"/>
      <c r="EYK23" s="332"/>
      <c r="EYL23" s="127"/>
      <c r="EYM23" s="127"/>
      <c r="EYN23" s="127"/>
      <c r="EYO23" s="127"/>
      <c r="EYP23" s="98"/>
      <c r="EYQ23" s="98"/>
      <c r="EYR23" s="328"/>
      <c r="EYS23" s="328"/>
      <c r="EYT23" s="328"/>
      <c r="EYU23" s="332"/>
      <c r="EYV23" s="127"/>
      <c r="EYW23" s="127"/>
      <c r="EYX23" s="127"/>
      <c r="EYY23" s="127"/>
      <c r="EYZ23" s="98"/>
      <c r="EZA23" s="98"/>
      <c r="EZB23" s="328"/>
      <c r="EZC23" s="328"/>
      <c r="EZD23" s="328"/>
      <c r="EZE23" s="332"/>
      <c r="EZF23" s="127"/>
      <c r="EZG23" s="127"/>
      <c r="EZH23" s="127"/>
      <c r="EZI23" s="127"/>
      <c r="EZJ23" s="98"/>
      <c r="EZK23" s="98"/>
      <c r="EZL23" s="328"/>
      <c r="EZM23" s="328"/>
      <c r="EZN23" s="328"/>
      <c r="EZO23" s="332"/>
      <c r="EZP23" s="127"/>
      <c r="EZQ23" s="127"/>
      <c r="EZR23" s="127"/>
      <c r="EZS23" s="127"/>
      <c r="EZT23" s="98"/>
      <c r="EZU23" s="98"/>
      <c r="EZV23" s="328"/>
      <c r="EZW23" s="328"/>
      <c r="EZX23" s="328"/>
      <c r="EZY23" s="332"/>
      <c r="EZZ23" s="127"/>
      <c r="FAA23" s="127"/>
      <c r="FAB23" s="127"/>
      <c r="FAC23" s="127"/>
      <c r="FAD23" s="98"/>
      <c r="FAE23" s="98"/>
      <c r="FAF23" s="328"/>
      <c r="FAG23" s="328"/>
      <c r="FAH23" s="328"/>
      <c r="FAI23" s="332"/>
      <c r="FAJ23" s="127"/>
      <c r="FAK23" s="127"/>
      <c r="FAL23" s="127"/>
      <c r="FAM23" s="127"/>
      <c r="FAN23" s="98"/>
      <c r="FAO23" s="98"/>
      <c r="FAP23" s="328"/>
      <c r="FAQ23" s="328"/>
      <c r="FAR23" s="328"/>
      <c r="FAS23" s="332"/>
      <c r="FAT23" s="127"/>
      <c r="FAU23" s="127"/>
      <c r="FAV23" s="127"/>
      <c r="FAW23" s="127"/>
      <c r="FAX23" s="98"/>
      <c r="FAY23" s="98"/>
      <c r="FAZ23" s="328"/>
      <c r="FBA23" s="328"/>
      <c r="FBB23" s="328"/>
      <c r="FBC23" s="332"/>
      <c r="FBD23" s="127"/>
      <c r="FBE23" s="127"/>
      <c r="FBF23" s="127"/>
      <c r="FBG23" s="127"/>
      <c r="FBH23" s="98"/>
      <c r="FBI23" s="98"/>
      <c r="FBJ23" s="328"/>
      <c r="FBK23" s="328"/>
      <c r="FBL23" s="328"/>
      <c r="FBM23" s="332"/>
      <c r="FBN23" s="127"/>
      <c r="FBO23" s="127"/>
      <c r="FBP23" s="127"/>
      <c r="FBQ23" s="127"/>
      <c r="FBR23" s="98"/>
      <c r="FBS23" s="98"/>
      <c r="FBT23" s="328"/>
      <c r="FBU23" s="328"/>
      <c r="FBV23" s="328"/>
      <c r="FBW23" s="332"/>
      <c r="FBX23" s="127"/>
      <c r="FBY23" s="127"/>
      <c r="FBZ23" s="127"/>
      <c r="FCA23" s="127"/>
      <c r="FCB23" s="98"/>
      <c r="FCC23" s="98"/>
      <c r="FCD23" s="328"/>
      <c r="FCE23" s="328"/>
      <c r="FCF23" s="328"/>
      <c r="FCG23" s="332"/>
      <c r="FCH23" s="127"/>
      <c r="FCI23" s="127"/>
      <c r="FCJ23" s="127"/>
      <c r="FCK23" s="127"/>
      <c r="FCL23" s="98"/>
      <c r="FCM23" s="98"/>
      <c r="FCN23" s="328"/>
      <c r="FCO23" s="328"/>
      <c r="FCP23" s="328"/>
      <c r="FCQ23" s="332"/>
      <c r="FCR23" s="127"/>
      <c r="FCS23" s="127"/>
      <c r="FCT23" s="127"/>
      <c r="FCU23" s="127"/>
      <c r="FCV23" s="98"/>
      <c r="FCW23" s="98"/>
      <c r="FCX23" s="328"/>
      <c r="FCY23" s="328"/>
      <c r="FCZ23" s="328"/>
      <c r="FDA23" s="332"/>
      <c r="FDB23" s="127"/>
      <c r="FDC23" s="127"/>
      <c r="FDD23" s="127"/>
      <c r="FDE23" s="127"/>
      <c r="FDF23" s="98"/>
      <c r="FDG23" s="98"/>
      <c r="FDH23" s="328"/>
      <c r="FDI23" s="328"/>
      <c r="FDJ23" s="328"/>
      <c r="FDK23" s="332"/>
      <c r="FDL23" s="127"/>
      <c r="FDM23" s="127"/>
      <c r="FDN23" s="127"/>
      <c r="FDO23" s="127"/>
      <c r="FDP23" s="98"/>
      <c r="FDQ23" s="98"/>
      <c r="FDR23" s="328"/>
      <c r="FDS23" s="328"/>
      <c r="FDT23" s="328"/>
      <c r="FDU23" s="332"/>
      <c r="FDV23" s="127"/>
      <c r="FDW23" s="127"/>
      <c r="FDX23" s="127"/>
      <c r="FDY23" s="127"/>
      <c r="FDZ23" s="98"/>
      <c r="FEA23" s="98"/>
      <c r="FEB23" s="328"/>
      <c r="FEC23" s="328"/>
      <c r="FED23" s="328"/>
      <c r="FEE23" s="332"/>
      <c r="FEF23" s="127"/>
      <c r="FEG23" s="127"/>
      <c r="FEH23" s="127"/>
      <c r="FEI23" s="127"/>
      <c r="FEJ23" s="98"/>
      <c r="FEK23" s="98"/>
      <c r="FEL23" s="328"/>
      <c r="FEM23" s="328"/>
      <c r="FEN23" s="328"/>
      <c r="FEO23" s="332"/>
      <c r="FEP23" s="127"/>
      <c r="FEQ23" s="127"/>
      <c r="FER23" s="127"/>
      <c r="FES23" s="127"/>
      <c r="FET23" s="98"/>
      <c r="FEU23" s="98"/>
      <c r="FEV23" s="328"/>
      <c r="FEW23" s="328"/>
      <c r="FEX23" s="328"/>
      <c r="FEY23" s="332"/>
      <c r="FEZ23" s="127"/>
      <c r="FFA23" s="127"/>
      <c r="FFB23" s="127"/>
      <c r="FFC23" s="127"/>
      <c r="FFD23" s="98"/>
      <c r="FFE23" s="98"/>
      <c r="FFF23" s="328"/>
      <c r="FFG23" s="328"/>
      <c r="FFH23" s="328"/>
      <c r="FFI23" s="332"/>
      <c r="FFJ23" s="127"/>
      <c r="FFK23" s="127"/>
      <c r="FFL23" s="127"/>
      <c r="FFM23" s="127"/>
      <c r="FFN23" s="98"/>
      <c r="FFO23" s="98"/>
      <c r="FFP23" s="328"/>
      <c r="FFQ23" s="328"/>
      <c r="FFR23" s="328"/>
      <c r="FFS23" s="332"/>
      <c r="FFT23" s="127"/>
      <c r="FFU23" s="127"/>
      <c r="FFV23" s="127"/>
      <c r="FFW23" s="127"/>
      <c r="FFX23" s="98"/>
      <c r="FFY23" s="98"/>
      <c r="FFZ23" s="328"/>
      <c r="FGA23" s="328"/>
      <c r="FGB23" s="328"/>
      <c r="FGC23" s="332"/>
      <c r="FGD23" s="127"/>
      <c r="FGE23" s="127"/>
      <c r="FGF23" s="127"/>
      <c r="FGG23" s="127"/>
      <c r="FGH23" s="98"/>
      <c r="FGI23" s="98"/>
      <c r="FGJ23" s="328"/>
      <c r="FGK23" s="328"/>
      <c r="FGL23" s="328"/>
      <c r="FGM23" s="332"/>
      <c r="FGN23" s="127"/>
      <c r="FGO23" s="127"/>
      <c r="FGP23" s="127"/>
      <c r="FGQ23" s="127"/>
      <c r="FGR23" s="98"/>
      <c r="FGS23" s="98"/>
      <c r="FGT23" s="328"/>
      <c r="FGU23" s="328"/>
      <c r="FGV23" s="328"/>
      <c r="FGW23" s="332"/>
      <c r="FGX23" s="127"/>
      <c r="FGY23" s="127"/>
      <c r="FGZ23" s="127"/>
      <c r="FHA23" s="127"/>
      <c r="FHB23" s="98"/>
      <c r="FHC23" s="98"/>
      <c r="FHD23" s="328"/>
      <c r="FHE23" s="328"/>
      <c r="FHF23" s="328"/>
      <c r="FHG23" s="332"/>
      <c r="FHH23" s="127"/>
      <c r="FHI23" s="127"/>
      <c r="FHJ23" s="127"/>
      <c r="FHK23" s="127"/>
      <c r="FHL23" s="98"/>
      <c r="FHM23" s="98"/>
      <c r="FHN23" s="328"/>
      <c r="FHO23" s="328"/>
      <c r="FHP23" s="328"/>
      <c r="FHQ23" s="332"/>
      <c r="FHR23" s="127"/>
      <c r="FHS23" s="127"/>
      <c r="FHT23" s="127"/>
      <c r="FHU23" s="127"/>
      <c r="FHV23" s="98"/>
      <c r="FHW23" s="98"/>
      <c r="FHX23" s="328"/>
      <c r="FHY23" s="328"/>
      <c r="FHZ23" s="328"/>
      <c r="FIA23" s="332"/>
      <c r="FIB23" s="127"/>
      <c r="FIC23" s="127"/>
      <c r="FID23" s="127"/>
      <c r="FIE23" s="127"/>
      <c r="FIF23" s="98"/>
      <c r="FIG23" s="98"/>
      <c r="FIH23" s="328"/>
      <c r="FII23" s="328"/>
      <c r="FIJ23" s="328"/>
      <c r="FIK23" s="332"/>
      <c r="FIL23" s="127"/>
      <c r="FIM23" s="127"/>
      <c r="FIN23" s="127"/>
      <c r="FIO23" s="127"/>
      <c r="FIP23" s="98"/>
      <c r="FIQ23" s="98"/>
      <c r="FIR23" s="328"/>
      <c r="FIS23" s="328"/>
      <c r="FIT23" s="328"/>
      <c r="FIU23" s="332"/>
      <c r="FIV23" s="127"/>
      <c r="FIW23" s="127"/>
      <c r="FIX23" s="127"/>
      <c r="FIY23" s="127"/>
      <c r="FIZ23" s="98"/>
      <c r="FJA23" s="98"/>
      <c r="FJB23" s="328"/>
      <c r="FJC23" s="328"/>
      <c r="FJD23" s="328"/>
      <c r="FJE23" s="332"/>
      <c r="FJF23" s="127"/>
      <c r="FJG23" s="127"/>
      <c r="FJH23" s="127"/>
      <c r="FJI23" s="127"/>
      <c r="FJJ23" s="98"/>
      <c r="FJK23" s="98"/>
      <c r="FJL23" s="328"/>
      <c r="FJM23" s="328"/>
      <c r="FJN23" s="328"/>
      <c r="FJO23" s="332"/>
      <c r="FJP23" s="127"/>
      <c r="FJQ23" s="127"/>
      <c r="FJR23" s="127"/>
      <c r="FJS23" s="127"/>
      <c r="FJT23" s="98"/>
      <c r="FJU23" s="98"/>
      <c r="FJV23" s="328"/>
      <c r="FJW23" s="328"/>
      <c r="FJX23" s="328"/>
      <c r="FJY23" s="332"/>
      <c r="FJZ23" s="127"/>
      <c r="FKA23" s="127"/>
      <c r="FKB23" s="127"/>
      <c r="FKC23" s="127"/>
      <c r="FKD23" s="98"/>
      <c r="FKE23" s="98"/>
      <c r="FKF23" s="328"/>
      <c r="FKG23" s="328"/>
      <c r="FKH23" s="328"/>
      <c r="FKI23" s="332"/>
      <c r="FKJ23" s="127"/>
      <c r="FKK23" s="127"/>
      <c r="FKL23" s="127"/>
      <c r="FKM23" s="127"/>
      <c r="FKN23" s="98"/>
      <c r="FKO23" s="98"/>
      <c r="FKP23" s="328"/>
      <c r="FKQ23" s="328"/>
      <c r="FKR23" s="328"/>
      <c r="FKS23" s="332"/>
      <c r="FKT23" s="127"/>
      <c r="FKU23" s="127"/>
      <c r="FKV23" s="127"/>
      <c r="FKW23" s="127"/>
      <c r="FKX23" s="98"/>
      <c r="FKY23" s="98"/>
      <c r="FKZ23" s="328"/>
      <c r="FLA23" s="328"/>
      <c r="FLB23" s="328"/>
      <c r="FLC23" s="332"/>
      <c r="FLD23" s="127"/>
      <c r="FLE23" s="127"/>
      <c r="FLF23" s="127"/>
      <c r="FLG23" s="127"/>
      <c r="FLH23" s="98"/>
      <c r="FLI23" s="98"/>
      <c r="FLJ23" s="328"/>
      <c r="FLK23" s="328"/>
      <c r="FLL23" s="328"/>
      <c r="FLM23" s="332"/>
      <c r="FLN23" s="127"/>
      <c r="FLO23" s="127"/>
      <c r="FLP23" s="127"/>
      <c r="FLQ23" s="127"/>
      <c r="FLR23" s="98"/>
      <c r="FLS23" s="98"/>
      <c r="FLT23" s="328"/>
      <c r="FLU23" s="328"/>
      <c r="FLV23" s="328"/>
      <c r="FLW23" s="332"/>
      <c r="FLX23" s="127"/>
      <c r="FLY23" s="127"/>
      <c r="FLZ23" s="127"/>
      <c r="FMA23" s="127"/>
      <c r="FMB23" s="98"/>
      <c r="FMC23" s="98"/>
      <c r="FMD23" s="328"/>
      <c r="FME23" s="328"/>
      <c r="FMF23" s="328"/>
      <c r="FMG23" s="332"/>
      <c r="FMH23" s="127"/>
      <c r="FMI23" s="127"/>
      <c r="FMJ23" s="127"/>
      <c r="FMK23" s="127"/>
      <c r="FML23" s="98"/>
      <c r="FMM23" s="98"/>
      <c r="FMN23" s="328"/>
      <c r="FMO23" s="328"/>
      <c r="FMP23" s="328"/>
      <c r="FMQ23" s="332"/>
      <c r="FMR23" s="127"/>
      <c r="FMS23" s="127"/>
      <c r="FMT23" s="127"/>
      <c r="FMU23" s="127"/>
      <c r="FMV23" s="98"/>
      <c r="FMW23" s="98"/>
      <c r="FMX23" s="328"/>
      <c r="FMY23" s="328"/>
      <c r="FMZ23" s="328"/>
      <c r="FNA23" s="332"/>
      <c r="FNB23" s="127"/>
      <c r="FNC23" s="127"/>
      <c r="FND23" s="127"/>
      <c r="FNE23" s="127"/>
      <c r="FNF23" s="98"/>
      <c r="FNG23" s="98"/>
      <c r="FNH23" s="328"/>
      <c r="FNI23" s="328"/>
      <c r="FNJ23" s="328"/>
      <c r="FNK23" s="332"/>
      <c r="FNL23" s="127"/>
      <c r="FNM23" s="127"/>
      <c r="FNN23" s="127"/>
      <c r="FNO23" s="127"/>
      <c r="FNP23" s="98"/>
      <c r="FNQ23" s="98"/>
      <c r="FNR23" s="328"/>
      <c r="FNS23" s="328"/>
      <c r="FNT23" s="328"/>
      <c r="FNU23" s="332"/>
      <c r="FNV23" s="127"/>
      <c r="FNW23" s="127"/>
      <c r="FNX23" s="127"/>
      <c r="FNY23" s="127"/>
      <c r="FNZ23" s="98"/>
      <c r="FOA23" s="98"/>
      <c r="FOB23" s="328"/>
      <c r="FOC23" s="328"/>
      <c r="FOD23" s="328"/>
      <c r="FOE23" s="332"/>
      <c r="FOF23" s="127"/>
      <c r="FOG23" s="127"/>
      <c r="FOH23" s="127"/>
      <c r="FOI23" s="127"/>
      <c r="FOJ23" s="98"/>
      <c r="FOK23" s="98"/>
      <c r="FOL23" s="328"/>
      <c r="FOM23" s="328"/>
      <c r="FON23" s="328"/>
      <c r="FOO23" s="332"/>
      <c r="FOP23" s="127"/>
      <c r="FOQ23" s="127"/>
      <c r="FOR23" s="127"/>
      <c r="FOS23" s="127"/>
      <c r="FOT23" s="98"/>
      <c r="FOU23" s="98"/>
      <c r="FOV23" s="328"/>
      <c r="FOW23" s="328"/>
      <c r="FOX23" s="328"/>
      <c r="FOY23" s="332"/>
      <c r="FOZ23" s="127"/>
      <c r="FPA23" s="127"/>
      <c r="FPB23" s="127"/>
      <c r="FPC23" s="127"/>
      <c r="FPD23" s="98"/>
      <c r="FPE23" s="98"/>
      <c r="FPF23" s="328"/>
      <c r="FPG23" s="328"/>
      <c r="FPH23" s="328"/>
      <c r="FPI23" s="332"/>
      <c r="FPJ23" s="127"/>
      <c r="FPK23" s="127"/>
      <c r="FPL23" s="127"/>
      <c r="FPM23" s="127"/>
      <c r="FPN23" s="98"/>
      <c r="FPO23" s="98"/>
      <c r="FPP23" s="328"/>
      <c r="FPQ23" s="328"/>
      <c r="FPR23" s="328"/>
      <c r="FPS23" s="332"/>
      <c r="FPT23" s="127"/>
      <c r="FPU23" s="127"/>
      <c r="FPV23" s="127"/>
      <c r="FPW23" s="127"/>
      <c r="FPX23" s="98"/>
      <c r="FPY23" s="98"/>
      <c r="FPZ23" s="328"/>
      <c r="FQA23" s="328"/>
      <c r="FQB23" s="328"/>
      <c r="FQC23" s="332"/>
      <c r="FQD23" s="127"/>
      <c r="FQE23" s="127"/>
      <c r="FQF23" s="127"/>
      <c r="FQG23" s="127"/>
      <c r="FQH23" s="98"/>
      <c r="FQI23" s="98"/>
      <c r="FQJ23" s="328"/>
      <c r="FQK23" s="328"/>
      <c r="FQL23" s="328"/>
      <c r="FQM23" s="332"/>
      <c r="FQN23" s="127"/>
      <c r="FQO23" s="127"/>
      <c r="FQP23" s="127"/>
      <c r="FQQ23" s="127"/>
      <c r="FQR23" s="98"/>
      <c r="FQS23" s="98"/>
      <c r="FQT23" s="328"/>
      <c r="FQU23" s="328"/>
      <c r="FQV23" s="328"/>
      <c r="FQW23" s="332"/>
      <c r="FQX23" s="127"/>
      <c r="FQY23" s="127"/>
      <c r="FQZ23" s="127"/>
      <c r="FRA23" s="127"/>
      <c r="FRB23" s="98"/>
      <c r="FRC23" s="98"/>
      <c r="FRD23" s="328"/>
      <c r="FRE23" s="328"/>
      <c r="FRF23" s="328"/>
      <c r="FRG23" s="332"/>
      <c r="FRH23" s="127"/>
      <c r="FRI23" s="127"/>
      <c r="FRJ23" s="127"/>
      <c r="FRK23" s="127"/>
      <c r="FRL23" s="98"/>
      <c r="FRM23" s="98"/>
      <c r="FRN23" s="328"/>
      <c r="FRO23" s="328"/>
      <c r="FRP23" s="328"/>
      <c r="FRQ23" s="332"/>
      <c r="FRR23" s="127"/>
      <c r="FRS23" s="127"/>
      <c r="FRT23" s="127"/>
      <c r="FRU23" s="127"/>
      <c r="FRV23" s="98"/>
      <c r="FRW23" s="98"/>
      <c r="FRX23" s="328"/>
      <c r="FRY23" s="328"/>
      <c r="FRZ23" s="328"/>
      <c r="FSA23" s="332"/>
      <c r="FSB23" s="127"/>
      <c r="FSC23" s="127"/>
      <c r="FSD23" s="127"/>
      <c r="FSE23" s="127"/>
      <c r="FSF23" s="98"/>
      <c r="FSG23" s="98"/>
      <c r="FSH23" s="328"/>
      <c r="FSI23" s="328"/>
      <c r="FSJ23" s="328"/>
      <c r="FSK23" s="332"/>
      <c r="FSL23" s="127"/>
      <c r="FSM23" s="127"/>
      <c r="FSN23" s="127"/>
      <c r="FSO23" s="127"/>
      <c r="FSP23" s="98"/>
      <c r="FSQ23" s="98"/>
      <c r="FSR23" s="328"/>
      <c r="FSS23" s="328"/>
      <c r="FST23" s="328"/>
      <c r="FSU23" s="332"/>
      <c r="FSV23" s="127"/>
      <c r="FSW23" s="127"/>
      <c r="FSX23" s="127"/>
      <c r="FSY23" s="127"/>
      <c r="FSZ23" s="98"/>
      <c r="FTA23" s="98"/>
      <c r="FTB23" s="328"/>
      <c r="FTC23" s="328"/>
      <c r="FTD23" s="328"/>
      <c r="FTE23" s="332"/>
      <c r="FTF23" s="127"/>
      <c r="FTG23" s="127"/>
      <c r="FTH23" s="127"/>
      <c r="FTI23" s="127"/>
      <c r="FTJ23" s="98"/>
      <c r="FTK23" s="98"/>
      <c r="FTL23" s="328"/>
      <c r="FTM23" s="328"/>
      <c r="FTN23" s="328"/>
      <c r="FTO23" s="332"/>
      <c r="FTP23" s="127"/>
      <c r="FTQ23" s="127"/>
      <c r="FTR23" s="127"/>
      <c r="FTS23" s="127"/>
      <c r="FTT23" s="98"/>
      <c r="FTU23" s="98"/>
      <c r="FTV23" s="328"/>
      <c r="FTW23" s="328"/>
      <c r="FTX23" s="328"/>
      <c r="FTY23" s="332"/>
      <c r="FTZ23" s="127"/>
      <c r="FUA23" s="127"/>
      <c r="FUB23" s="127"/>
      <c r="FUC23" s="127"/>
      <c r="FUD23" s="98"/>
      <c r="FUE23" s="98"/>
      <c r="FUF23" s="328"/>
      <c r="FUG23" s="328"/>
      <c r="FUH23" s="328"/>
      <c r="FUI23" s="332"/>
      <c r="FUJ23" s="127"/>
      <c r="FUK23" s="127"/>
      <c r="FUL23" s="127"/>
      <c r="FUM23" s="127"/>
      <c r="FUN23" s="98"/>
      <c r="FUO23" s="98"/>
      <c r="FUP23" s="328"/>
      <c r="FUQ23" s="328"/>
      <c r="FUR23" s="328"/>
      <c r="FUS23" s="332"/>
      <c r="FUT23" s="127"/>
      <c r="FUU23" s="127"/>
      <c r="FUV23" s="127"/>
      <c r="FUW23" s="127"/>
      <c r="FUX23" s="98"/>
      <c r="FUY23" s="98"/>
      <c r="FUZ23" s="328"/>
      <c r="FVA23" s="328"/>
      <c r="FVB23" s="328"/>
      <c r="FVC23" s="332"/>
      <c r="FVD23" s="127"/>
      <c r="FVE23" s="127"/>
      <c r="FVF23" s="127"/>
      <c r="FVG23" s="127"/>
      <c r="FVH23" s="98"/>
      <c r="FVI23" s="98"/>
      <c r="FVJ23" s="328"/>
      <c r="FVK23" s="328"/>
      <c r="FVL23" s="328"/>
      <c r="FVM23" s="332"/>
      <c r="FVN23" s="127"/>
      <c r="FVO23" s="127"/>
      <c r="FVP23" s="127"/>
      <c r="FVQ23" s="127"/>
      <c r="FVR23" s="98"/>
      <c r="FVS23" s="98"/>
      <c r="FVT23" s="328"/>
      <c r="FVU23" s="328"/>
      <c r="FVV23" s="328"/>
      <c r="FVW23" s="332"/>
      <c r="FVX23" s="127"/>
      <c r="FVY23" s="127"/>
      <c r="FVZ23" s="127"/>
      <c r="FWA23" s="127"/>
      <c r="FWB23" s="98"/>
      <c r="FWC23" s="98"/>
      <c r="FWD23" s="328"/>
      <c r="FWE23" s="328"/>
      <c r="FWF23" s="328"/>
      <c r="FWG23" s="332"/>
      <c r="FWH23" s="127"/>
      <c r="FWI23" s="127"/>
      <c r="FWJ23" s="127"/>
      <c r="FWK23" s="127"/>
      <c r="FWL23" s="98"/>
      <c r="FWM23" s="98"/>
      <c r="FWN23" s="328"/>
      <c r="FWO23" s="328"/>
      <c r="FWP23" s="328"/>
      <c r="FWQ23" s="332"/>
      <c r="FWR23" s="127"/>
      <c r="FWS23" s="127"/>
      <c r="FWT23" s="127"/>
      <c r="FWU23" s="127"/>
      <c r="FWV23" s="98"/>
      <c r="FWW23" s="98"/>
      <c r="FWX23" s="328"/>
      <c r="FWY23" s="328"/>
      <c r="FWZ23" s="328"/>
      <c r="FXA23" s="332"/>
      <c r="FXB23" s="127"/>
      <c r="FXC23" s="127"/>
      <c r="FXD23" s="127"/>
      <c r="FXE23" s="127"/>
      <c r="FXF23" s="98"/>
      <c r="FXG23" s="98"/>
      <c r="FXH23" s="328"/>
      <c r="FXI23" s="328"/>
      <c r="FXJ23" s="328"/>
      <c r="FXK23" s="332"/>
      <c r="FXL23" s="127"/>
      <c r="FXM23" s="127"/>
      <c r="FXN23" s="127"/>
      <c r="FXO23" s="127"/>
      <c r="FXP23" s="98"/>
      <c r="FXQ23" s="98"/>
      <c r="FXR23" s="328"/>
      <c r="FXS23" s="328"/>
      <c r="FXT23" s="328"/>
      <c r="FXU23" s="332"/>
      <c r="FXV23" s="127"/>
      <c r="FXW23" s="127"/>
      <c r="FXX23" s="127"/>
      <c r="FXY23" s="127"/>
      <c r="FXZ23" s="98"/>
      <c r="FYA23" s="98"/>
      <c r="FYB23" s="328"/>
      <c r="FYC23" s="328"/>
      <c r="FYD23" s="328"/>
      <c r="FYE23" s="332"/>
      <c r="FYF23" s="127"/>
      <c r="FYG23" s="127"/>
      <c r="FYH23" s="127"/>
      <c r="FYI23" s="127"/>
      <c r="FYJ23" s="98"/>
      <c r="FYK23" s="98"/>
      <c r="FYL23" s="328"/>
      <c r="FYM23" s="328"/>
      <c r="FYN23" s="328"/>
      <c r="FYO23" s="332"/>
      <c r="FYP23" s="127"/>
      <c r="FYQ23" s="127"/>
      <c r="FYR23" s="127"/>
      <c r="FYS23" s="127"/>
      <c r="FYT23" s="98"/>
      <c r="FYU23" s="98"/>
      <c r="FYV23" s="328"/>
      <c r="FYW23" s="328"/>
      <c r="FYX23" s="328"/>
      <c r="FYY23" s="332"/>
      <c r="FYZ23" s="127"/>
      <c r="FZA23" s="127"/>
      <c r="FZB23" s="127"/>
      <c r="FZC23" s="127"/>
      <c r="FZD23" s="98"/>
      <c r="FZE23" s="98"/>
      <c r="FZF23" s="328"/>
      <c r="FZG23" s="328"/>
      <c r="FZH23" s="328"/>
      <c r="FZI23" s="332"/>
      <c r="FZJ23" s="127"/>
      <c r="FZK23" s="127"/>
      <c r="FZL23" s="127"/>
      <c r="FZM23" s="127"/>
      <c r="FZN23" s="98"/>
      <c r="FZO23" s="98"/>
      <c r="FZP23" s="328"/>
      <c r="FZQ23" s="328"/>
      <c r="FZR23" s="328"/>
      <c r="FZS23" s="332"/>
      <c r="FZT23" s="127"/>
      <c r="FZU23" s="127"/>
      <c r="FZV23" s="127"/>
      <c r="FZW23" s="127"/>
      <c r="FZX23" s="98"/>
      <c r="FZY23" s="98"/>
      <c r="FZZ23" s="328"/>
      <c r="GAA23" s="328"/>
      <c r="GAB23" s="328"/>
      <c r="GAC23" s="332"/>
      <c r="GAD23" s="127"/>
      <c r="GAE23" s="127"/>
      <c r="GAF23" s="127"/>
      <c r="GAG23" s="127"/>
      <c r="GAH23" s="98"/>
      <c r="GAI23" s="98"/>
      <c r="GAJ23" s="328"/>
      <c r="GAK23" s="328"/>
      <c r="GAL23" s="328"/>
      <c r="GAM23" s="332"/>
      <c r="GAN23" s="127"/>
      <c r="GAO23" s="127"/>
      <c r="GAP23" s="127"/>
      <c r="GAQ23" s="127"/>
      <c r="GAR23" s="98"/>
      <c r="GAS23" s="98"/>
      <c r="GAT23" s="328"/>
      <c r="GAU23" s="328"/>
      <c r="GAV23" s="328"/>
      <c r="GAW23" s="332"/>
      <c r="GAX23" s="127"/>
      <c r="GAY23" s="127"/>
      <c r="GAZ23" s="127"/>
      <c r="GBA23" s="127"/>
      <c r="GBB23" s="98"/>
      <c r="GBC23" s="98"/>
      <c r="GBD23" s="328"/>
      <c r="GBE23" s="328"/>
      <c r="GBF23" s="328"/>
      <c r="GBG23" s="332"/>
      <c r="GBH23" s="127"/>
      <c r="GBI23" s="127"/>
      <c r="GBJ23" s="127"/>
      <c r="GBK23" s="127"/>
      <c r="GBL23" s="98"/>
      <c r="GBM23" s="98"/>
      <c r="GBN23" s="328"/>
      <c r="GBO23" s="328"/>
      <c r="GBP23" s="328"/>
      <c r="GBQ23" s="332"/>
      <c r="GBR23" s="127"/>
      <c r="GBS23" s="127"/>
      <c r="GBT23" s="127"/>
      <c r="GBU23" s="127"/>
      <c r="GBV23" s="98"/>
      <c r="GBW23" s="98"/>
      <c r="GBX23" s="328"/>
      <c r="GBY23" s="328"/>
      <c r="GBZ23" s="328"/>
      <c r="GCA23" s="332"/>
      <c r="GCB23" s="127"/>
      <c r="GCC23" s="127"/>
      <c r="GCD23" s="127"/>
      <c r="GCE23" s="127"/>
      <c r="GCF23" s="98"/>
      <c r="GCG23" s="98"/>
      <c r="GCH23" s="328"/>
      <c r="GCI23" s="328"/>
      <c r="GCJ23" s="328"/>
      <c r="GCK23" s="332"/>
      <c r="GCL23" s="127"/>
      <c r="GCM23" s="127"/>
      <c r="GCN23" s="127"/>
      <c r="GCO23" s="127"/>
      <c r="GCP23" s="98"/>
      <c r="GCQ23" s="98"/>
      <c r="GCR23" s="328"/>
      <c r="GCS23" s="328"/>
      <c r="GCT23" s="328"/>
      <c r="GCU23" s="332"/>
      <c r="GCV23" s="127"/>
      <c r="GCW23" s="127"/>
      <c r="GCX23" s="127"/>
      <c r="GCY23" s="127"/>
      <c r="GCZ23" s="98"/>
      <c r="GDA23" s="98"/>
      <c r="GDB23" s="328"/>
      <c r="GDC23" s="328"/>
      <c r="GDD23" s="328"/>
      <c r="GDE23" s="332"/>
      <c r="GDF23" s="127"/>
      <c r="GDG23" s="127"/>
      <c r="GDH23" s="127"/>
      <c r="GDI23" s="127"/>
      <c r="GDJ23" s="98"/>
      <c r="GDK23" s="98"/>
      <c r="GDL23" s="328"/>
      <c r="GDM23" s="328"/>
      <c r="GDN23" s="328"/>
      <c r="GDO23" s="332"/>
      <c r="GDP23" s="127"/>
      <c r="GDQ23" s="127"/>
      <c r="GDR23" s="127"/>
      <c r="GDS23" s="127"/>
      <c r="GDT23" s="98"/>
      <c r="GDU23" s="98"/>
      <c r="GDV23" s="328"/>
      <c r="GDW23" s="328"/>
      <c r="GDX23" s="328"/>
      <c r="GDY23" s="332"/>
      <c r="GDZ23" s="127"/>
      <c r="GEA23" s="127"/>
      <c r="GEB23" s="127"/>
      <c r="GEC23" s="127"/>
      <c r="GED23" s="98"/>
      <c r="GEE23" s="98"/>
      <c r="GEF23" s="328"/>
      <c r="GEG23" s="328"/>
      <c r="GEH23" s="328"/>
      <c r="GEI23" s="332"/>
      <c r="GEJ23" s="127"/>
      <c r="GEK23" s="127"/>
      <c r="GEL23" s="127"/>
      <c r="GEM23" s="127"/>
      <c r="GEN23" s="98"/>
      <c r="GEO23" s="98"/>
      <c r="GEP23" s="328"/>
      <c r="GEQ23" s="328"/>
      <c r="GER23" s="328"/>
      <c r="GES23" s="332"/>
      <c r="GET23" s="127"/>
      <c r="GEU23" s="127"/>
      <c r="GEV23" s="127"/>
      <c r="GEW23" s="127"/>
      <c r="GEX23" s="98"/>
      <c r="GEY23" s="98"/>
      <c r="GEZ23" s="328"/>
      <c r="GFA23" s="328"/>
      <c r="GFB23" s="328"/>
      <c r="GFC23" s="332"/>
      <c r="GFD23" s="127"/>
      <c r="GFE23" s="127"/>
      <c r="GFF23" s="127"/>
      <c r="GFG23" s="127"/>
      <c r="GFH23" s="98"/>
      <c r="GFI23" s="98"/>
      <c r="GFJ23" s="328"/>
      <c r="GFK23" s="328"/>
      <c r="GFL23" s="328"/>
      <c r="GFM23" s="332"/>
      <c r="GFN23" s="127"/>
      <c r="GFO23" s="127"/>
      <c r="GFP23" s="127"/>
      <c r="GFQ23" s="127"/>
      <c r="GFR23" s="98"/>
      <c r="GFS23" s="98"/>
      <c r="GFT23" s="328"/>
      <c r="GFU23" s="328"/>
      <c r="GFV23" s="328"/>
      <c r="GFW23" s="332"/>
      <c r="GFX23" s="127"/>
      <c r="GFY23" s="127"/>
      <c r="GFZ23" s="127"/>
      <c r="GGA23" s="127"/>
      <c r="GGB23" s="98"/>
      <c r="GGC23" s="98"/>
      <c r="GGD23" s="328"/>
      <c r="GGE23" s="328"/>
      <c r="GGF23" s="328"/>
      <c r="GGG23" s="332"/>
      <c r="GGH23" s="127"/>
      <c r="GGI23" s="127"/>
      <c r="GGJ23" s="127"/>
      <c r="GGK23" s="127"/>
      <c r="GGL23" s="98"/>
      <c r="GGM23" s="98"/>
      <c r="GGN23" s="328"/>
      <c r="GGO23" s="328"/>
      <c r="GGP23" s="328"/>
      <c r="GGQ23" s="332"/>
      <c r="GGR23" s="127"/>
      <c r="GGS23" s="127"/>
      <c r="GGT23" s="127"/>
      <c r="GGU23" s="127"/>
      <c r="GGV23" s="98"/>
      <c r="GGW23" s="98"/>
      <c r="GGX23" s="328"/>
      <c r="GGY23" s="328"/>
      <c r="GGZ23" s="328"/>
      <c r="GHA23" s="332"/>
      <c r="GHB23" s="127"/>
      <c r="GHC23" s="127"/>
      <c r="GHD23" s="127"/>
      <c r="GHE23" s="127"/>
      <c r="GHF23" s="98"/>
      <c r="GHG23" s="98"/>
      <c r="GHH23" s="328"/>
      <c r="GHI23" s="328"/>
      <c r="GHJ23" s="328"/>
      <c r="GHK23" s="332"/>
      <c r="GHL23" s="127"/>
      <c r="GHM23" s="127"/>
      <c r="GHN23" s="127"/>
      <c r="GHO23" s="127"/>
      <c r="GHP23" s="98"/>
      <c r="GHQ23" s="98"/>
      <c r="GHR23" s="328"/>
      <c r="GHS23" s="328"/>
      <c r="GHT23" s="328"/>
      <c r="GHU23" s="332"/>
      <c r="GHV23" s="127"/>
      <c r="GHW23" s="127"/>
      <c r="GHX23" s="127"/>
      <c r="GHY23" s="127"/>
      <c r="GHZ23" s="98"/>
      <c r="GIA23" s="98"/>
      <c r="GIB23" s="328"/>
      <c r="GIC23" s="328"/>
      <c r="GID23" s="328"/>
      <c r="GIE23" s="332"/>
      <c r="GIF23" s="127"/>
      <c r="GIG23" s="127"/>
      <c r="GIH23" s="127"/>
      <c r="GII23" s="127"/>
      <c r="GIJ23" s="98"/>
      <c r="GIK23" s="98"/>
      <c r="GIL23" s="328"/>
      <c r="GIM23" s="328"/>
      <c r="GIN23" s="328"/>
      <c r="GIO23" s="332"/>
      <c r="GIP23" s="127"/>
      <c r="GIQ23" s="127"/>
      <c r="GIR23" s="127"/>
      <c r="GIS23" s="127"/>
      <c r="GIT23" s="98"/>
      <c r="GIU23" s="98"/>
      <c r="GIV23" s="328"/>
      <c r="GIW23" s="328"/>
      <c r="GIX23" s="328"/>
      <c r="GIY23" s="332"/>
      <c r="GIZ23" s="127"/>
      <c r="GJA23" s="127"/>
      <c r="GJB23" s="127"/>
      <c r="GJC23" s="127"/>
      <c r="GJD23" s="98"/>
      <c r="GJE23" s="98"/>
      <c r="GJF23" s="328"/>
      <c r="GJG23" s="328"/>
      <c r="GJH23" s="328"/>
      <c r="GJI23" s="332"/>
      <c r="GJJ23" s="127"/>
      <c r="GJK23" s="127"/>
      <c r="GJL23" s="127"/>
      <c r="GJM23" s="127"/>
      <c r="GJN23" s="98"/>
      <c r="GJO23" s="98"/>
      <c r="GJP23" s="328"/>
      <c r="GJQ23" s="328"/>
      <c r="GJR23" s="328"/>
      <c r="GJS23" s="332"/>
      <c r="GJT23" s="127"/>
      <c r="GJU23" s="127"/>
      <c r="GJV23" s="127"/>
      <c r="GJW23" s="127"/>
      <c r="GJX23" s="98"/>
      <c r="GJY23" s="98"/>
      <c r="GJZ23" s="328"/>
      <c r="GKA23" s="328"/>
      <c r="GKB23" s="328"/>
      <c r="GKC23" s="332"/>
      <c r="GKD23" s="127"/>
      <c r="GKE23" s="127"/>
      <c r="GKF23" s="127"/>
      <c r="GKG23" s="127"/>
      <c r="GKH23" s="98"/>
      <c r="GKI23" s="98"/>
      <c r="GKJ23" s="328"/>
      <c r="GKK23" s="328"/>
      <c r="GKL23" s="328"/>
      <c r="GKM23" s="332"/>
      <c r="GKN23" s="127"/>
      <c r="GKO23" s="127"/>
      <c r="GKP23" s="127"/>
      <c r="GKQ23" s="127"/>
      <c r="GKR23" s="98"/>
      <c r="GKS23" s="98"/>
      <c r="GKT23" s="328"/>
      <c r="GKU23" s="328"/>
      <c r="GKV23" s="328"/>
      <c r="GKW23" s="332"/>
      <c r="GKX23" s="127"/>
      <c r="GKY23" s="127"/>
      <c r="GKZ23" s="127"/>
      <c r="GLA23" s="127"/>
      <c r="GLB23" s="98"/>
      <c r="GLC23" s="98"/>
      <c r="GLD23" s="328"/>
      <c r="GLE23" s="328"/>
      <c r="GLF23" s="328"/>
      <c r="GLG23" s="332"/>
      <c r="GLH23" s="127"/>
      <c r="GLI23" s="127"/>
      <c r="GLJ23" s="127"/>
      <c r="GLK23" s="127"/>
      <c r="GLL23" s="98"/>
      <c r="GLM23" s="98"/>
      <c r="GLN23" s="328"/>
      <c r="GLO23" s="328"/>
      <c r="GLP23" s="328"/>
      <c r="GLQ23" s="332"/>
      <c r="GLR23" s="127"/>
      <c r="GLS23" s="127"/>
      <c r="GLT23" s="127"/>
      <c r="GLU23" s="127"/>
      <c r="GLV23" s="98"/>
      <c r="GLW23" s="98"/>
      <c r="GLX23" s="328"/>
      <c r="GLY23" s="328"/>
      <c r="GLZ23" s="328"/>
      <c r="GMA23" s="332"/>
      <c r="GMB23" s="127"/>
      <c r="GMC23" s="127"/>
      <c r="GMD23" s="127"/>
      <c r="GME23" s="127"/>
      <c r="GMF23" s="98"/>
      <c r="GMG23" s="98"/>
      <c r="GMH23" s="328"/>
      <c r="GMI23" s="328"/>
      <c r="GMJ23" s="328"/>
      <c r="GMK23" s="332"/>
      <c r="GML23" s="127"/>
      <c r="GMM23" s="127"/>
      <c r="GMN23" s="127"/>
      <c r="GMO23" s="127"/>
      <c r="GMP23" s="98"/>
      <c r="GMQ23" s="98"/>
      <c r="GMR23" s="328"/>
      <c r="GMS23" s="328"/>
      <c r="GMT23" s="328"/>
      <c r="GMU23" s="332"/>
      <c r="GMV23" s="127"/>
      <c r="GMW23" s="127"/>
      <c r="GMX23" s="127"/>
      <c r="GMY23" s="127"/>
      <c r="GMZ23" s="98"/>
      <c r="GNA23" s="98"/>
      <c r="GNB23" s="328"/>
      <c r="GNC23" s="328"/>
      <c r="GND23" s="328"/>
      <c r="GNE23" s="332"/>
      <c r="GNF23" s="127"/>
      <c r="GNG23" s="127"/>
      <c r="GNH23" s="127"/>
      <c r="GNI23" s="127"/>
      <c r="GNJ23" s="98"/>
      <c r="GNK23" s="98"/>
      <c r="GNL23" s="328"/>
      <c r="GNM23" s="328"/>
      <c r="GNN23" s="328"/>
      <c r="GNO23" s="332"/>
      <c r="GNP23" s="127"/>
      <c r="GNQ23" s="127"/>
      <c r="GNR23" s="127"/>
      <c r="GNS23" s="127"/>
      <c r="GNT23" s="98"/>
      <c r="GNU23" s="98"/>
      <c r="GNV23" s="328"/>
      <c r="GNW23" s="328"/>
      <c r="GNX23" s="328"/>
      <c r="GNY23" s="332"/>
      <c r="GNZ23" s="127"/>
      <c r="GOA23" s="127"/>
      <c r="GOB23" s="127"/>
      <c r="GOC23" s="127"/>
      <c r="GOD23" s="98"/>
      <c r="GOE23" s="98"/>
      <c r="GOF23" s="328"/>
      <c r="GOG23" s="328"/>
      <c r="GOH23" s="328"/>
      <c r="GOI23" s="332"/>
      <c r="GOJ23" s="127"/>
      <c r="GOK23" s="127"/>
      <c r="GOL23" s="127"/>
      <c r="GOM23" s="127"/>
      <c r="GON23" s="98"/>
      <c r="GOO23" s="98"/>
      <c r="GOP23" s="328"/>
      <c r="GOQ23" s="328"/>
      <c r="GOR23" s="328"/>
      <c r="GOS23" s="332"/>
      <c r="GOT23" s="127"/>
      <c r="GOU23" s="127"/>
      <c r="GOV23" s="127"/>
      <c r="GOW23" s="127"/>
      <c r="GOX23" s="98"/>
      <c r="GOY23" s="98"/>
      <c r="GOZ23" s="328"/>
      <c r="GPA23" s="328"/>
      <c r="GPB23" s="328"/>
      <c r="GPC23" s="332"/>
      <c r="GPD23" s="127"/>
      <c r="GPE23" s="127"/>
      <c r="GPF23" s="127"/>
      <c r="GPG23" s="127"/>
      <c r="GPH23" s="98"/>
      <c r="GPI23" s="98"/>
      <c r="GPJ23" s="328"/>
      <c r="GPK23" s="328"/>
      <c r="GPL23" s="328"/>
      <c r="GPM23" s="332"/>
      <c r="GPN23" s="127"/>
      <c r="GPO23" s="127"/>
      <c r="GPP23" s="127"/>
      <c r="GPQ23" s="127"/>
      <c r="GPR23" s="98"/>
      <c r="GPS23" s="98"/>
      <c r="GPT23" s="328"/>
      <c r="GPU23" s="328"/>
      <c r="GPV23" s="328"/>
      <c r="GPW23" s="332"/>
      <c r="GPX23" s="127"/>
      <c r="GPY23" s="127"/>
      <c r="GPZ23" s="127"/>
      <c r="GQA23" s="127"/>
      <c r="GQB23" s="98"/>
      <c r="GQC23" s="98"/>
      <c r="GQD23" s="328"/>
      <c r="GQE23" s="328"/>
      <c r="GQF23" s="328"/>
      <c r="GQG23" s="332"/>
      <c r="GQH23" s="127"/>
      <c r="GQI23" s="127"/>
      <c r="GQJ23" s="127"/>
      <c r="GQK23" s="127"/>
      <c r="GQL23" s="98"/>
      <c r="GQM23" s="98"/>
      <c r="GQN23" s="328"/>
      <c r="GQO23" s="328"/>
      <c r="GQP23" s="328"/>
      <c r="GQQ23" s="332"/>
      <c r="GQR23" s="127"/>
      <c r="GQS23" s="127"/>
      <c r="GQT23" s="127"/>
      <c r="GQU23" s="127"/>
      <c r="GQV23" s="98"/>
      <c r="GQW23" s="98"/>
      <c r="GQX23" s="328"/>
      <c r="GQY23" s="328"/>
      <c r="GQZ23" s="328"/>
      <c r="GRA23" s="332"/>
      <c r="GRB23" s="127"/>
      <c r="GRC23" s="127"/>
      <c r="GRD23" s="127"/>
      <c r="GRE23" s="127"/>
      <c r="GRF23" s="98"/>
      <c r="GRG23" s="98"/>
      <c r="GRH23" s="328"/>
      <c r="GRI23" s="328"/>
      <c r="GRJ23" s="328"/>
      <c r="GRK23" s="332"/>
      <c r="GRL23" s="127"/>
      <c r="GRM23" s="127"/>
      <c r="GRN23" s="127"/>
      <c r="GRO23" s="127"/>
      <c r="GRP23" s="98"/>
      <c r="GRQ23" s="98"/>
      <c r="GRR23" s="328"/>
      <c r="GRS23" s="328"/>
      <c r="GRT23" s="328"/>
      <c r="GRU23" s="332"/>
      <c r="GRV23" s="127"/>
      <c r="GRW23" s="127"/>
      <c r="GRX23" s="127"/>
      <c r="GRY23" s="127"/>
      <c r="GRZ23" s="98"/>
      <c r="GSA23" s="98"/>
      <c r="GSB23" s="328"/>
      <c r="GSC23" s="328"/>
      <c r="GSD23" s="328"/>
      <c r="GSE23" s="332"/>
      <c r="GSF23" s="127"/>
      <c r="GSG23" s="127"/>
      <c r="GSH23" s="127"/>
      <c r="GSI23" s="127"/>
      <c r="GSJ23" s="98"/>
      <c r="GSK23" s="98"/>
      <c r="GSL23" s="328"/>
      <c r="GSM23" s="328"/>
      <c r="GSN23" s="328"/>
      <c r="GSO23" s="332"/>
      <c r="GSP23" s="127"/>
      <c r="GSQ23" s="127"/>
      <c r="GSR23" s="127"/>
      <c r="GSS23" s="127"/>
      <c r="GST23" s="98"/>
      <c r="GSU23" s="98"/>
      <c r="GSV23" s="328"/>
      <c r="GSW23" s="328"/>
      <c r="GSX23" s="328"/>
      <c r="GSY23" s="332"/>
      <c r="GSZ23" s="127"/>
      <c r="GTA23" s="127"/>
      <c r="GTB23" s="127"/>
      <c r="GTC23" s="127"/>
      <c r="GTD23" s="98"/>
      <c r="GTE23" s="98"/>
      <c r="GTF23" s="328"/>
      <c r="GTG23" s="328"/>
      <c r="GTH23" s="328"/>
      <c r="GTI23" s="332"/>
      <c r="GTJ23" s="127"/>
      <c r="GTK23" s="127"/>
      <c r="GTL23" s="127"/>
      <c r="GTM23" s="127"/>
      <c r="GTN23" s="98"/>
      <c r="GTO23" s="98"/>
      <c r="GTP23" s="328"/>
      <c r="GTQ23" s="328"/>
      <c r="GTR23" s="328"/>
      <c r="GTS23" s="332"/>
      <c r="GTT23" s="127"/>
      <c r="GTU23" s="127"/>
      <c r="GTV23" s="127"/>
      <c r="GTW23" s="127"/>
      <c r="GTX23" s="98"/>
      <c r="GTY23" s="98"/>
      <c r="GTZ23" s="328"/>
      <c r="GUA23" s="328"/>
      <c r="GUB23" s="328"/>
      <c r="GUC23" s="332"/>
      <c r="GUD23" s="127"/>
      <c r="GUE23" s="127"/>
      <c r="GUF23" s="127"/>
      <c r="GUG23" s="127"/>
      <c r="GUH23" s="98"/>
      <c r="GUI23" s="98"/>
      <c r="GUJ23" s="328"/>
      <c r="GUK23" s="328"/>
      <c r="GUL23" s="328"/>
      <c r="GUM23" s="332"/>
      <c r="GUN23" s="127"/>
      <c r="GUO23" s="127"/>
      <c r="GUP23" s="127"/>
      <c r="GUQ23" s="127"/>
      <c r="GUR23" s="98"/>
      <c r="GUS23" s="98"/>
      <c r="GUT23" s="328"/>
      <c r="GUU23" s="328"/>
      <c r="GUV23" s="328"/>
      <c r="GUW23" s="332"/>
      <c r="GUX23" s="127"/>
      <c r="GUY23" s="127"/>
      <c r="GUZ23" s="127"/>
      <c r="GVA23" s="127"/>
      <c r="GVB23" s="98"/>
      <c r="GVC23" s="98"/>
      <c r="GVD23" s="328"/>
      <c r="GVE23" s="328"/>
      <c r="GVF23" s="328"/>
      <c r="GVG23" s="332"/>
      <c r="GVH23" s="127"/>
      <c r="GVI23" s="127"/>
      <c r="GVJ23" s="127"/>
      <c r="GVK23" s="127"/>
      <c r="GVL23" s="98"/>
      <c r="GVM23" s="98"/>
      <c r="GVN23" s="328"/>
      <c r="GVO23" s="328"/>
      <c r="GVP23" s="328"/>
      <c r="GVQ23" s="332"/>
      <c r="GVR23" s="127"/>
      <c r="GVS23" s="127"/>
      <c r="GVT23" s="127"/>
      <c r="GVU23" s="127"/>
      <c r="GVV23" s="98"/>
      <c r="GVW23" s="98"/>
      <c r="GVX23" s="328"/>
      <c r="GVY23" s="328"/>
      <c r="GVZ23" s="328"/>
      <c r="GWA23" s="332"/>
      <c r="GWB23" s="127"/>
      <c r="GWC23" s="127"/>
      <c r="GWD23" s="127"/>
      <c r="GWE23" s="127"/>
      <c r="GWF23" s="98"/>
      <c r="GWG23" s="98"/>
      <c r="GWH23" s="328"/>
      <c r="GWI23" s="328"/>
      <c r="GWJ23" s="328"/>
      <c r="GWK23" s="332"/>
      <c r="GWL23" s="127"/>
      <c r="GWM23" s="127"/>
      <c r="GWN23" s="127"/>
      <c r="GWO23" s="127"/>
      <c r="GWP23" s="98"/>
      <c r="GWQ23" s="98"/>
      <c r="GWR23" s="328"/>
      <c r="GWS23" s="328"/>
      <c r="GWT23" s="328"/>
      <c r="GWU23" s="332"/>
      <c r="GWV23" s="127"/>
      <c r="GWW23" s="127"/>
      <c r="GWX23" s="127"/>
      <c r="GWY23" s="127"/>
      <c r="GWZ23" s="98"/>
      <c r="GXA23" s="98"/>
      <c r="GXB23" s="328"/>
      <c r="GXC23" s="328"/>
      <c r="GXD23" s="328"/>
      <c r="GXE23" s="332"/>
      <c r="GXF23" s="127"/>
      <c r="GXG23" s="127"/>
      <c r="GXH23" s="127"/>
      <c r="GXI23" s="127"/>
      <c r="GXJ23" s="98"/>
      <c r="GXK23" s="98"/>
      <c r="GXL23" s="328"/>
      <c r="GXM23" s="328"/>
      <c r="GXN23" s="328"/>
      <c r="GXO23" s="332"/>
      <c r="GXP23" s="127"/>
      <c r="GXQ23" s="127"/>
      <c r="GXR23" s="127"/>
      <c r="GXS23" s="127"/>
      <c r="GXT23" s="98"/>
      <c r="GXU23" s="98"/>
      <c r="GXV23" s="328"/>
      <c r="GXW23" s="328"/>
      <c r="GXX23" s="328"/>
      <c r="GXY23" s="332"/>
      <c r="GXZ23" s="127"/>
      <c r="GYA23" s="127"/>
      <c r="GYB23" s="127"/>
      <c r="GYC23" s="127"/>
      <c r="GYD23" s="98"/>
      <c r="GYE23" s="98"/>
      <c r="GYF23" s="328"/>
      <c r="GYG23" s="328"/>
      <c r="GYH23" s="328"/>
      <c r="GYI23" s="332"/>
      <c r="GYJ23" s="127"/>
      <c r="GYK23" s="127"/>
      <c r="GYL23" s="127"/>
      <c r="GYM23" s="127"/>
      <c r="GYN23" s="98"/>
      <c r="GYO23" s="98"/>
      <c r="GYP23" s="328"/>
      <c r="GYQ23" s="328"/>
      <c r="GYR23" s="328"/>
      <c r="GYS23" s="332"/>
      <c r="GYT23" s="127"/>
      <c r="GYU23" s="127"/>
      <c r="GYV23" s="127"/>
      <c r="GYW23" s="127"/>
      <c r="GYX23" s="98"/>
      <c r="GYY23" s="98"/>
      <c r="GYZ23" s="328"/>
      <c r="GZA23" s="328"/>
      <c r="GZB23" s="328"/>
      <c r="GZC23" s="332"/>
      <c r="GZD23" s="127"/>
      <c r="GZE23" s="127"/>
      <c r="GZF23" s="127"/>
      <c r="GZG23" s="127"/>
      <c r="GZH23" s="98"/>
      <c r="GZI23" s="98"/>
      <c r="GZJ23" s="328"/>
      <c r="GZK23" s="328"/>
      <c r="GZL23" s="328"/>
      <c r="GZM23" s="332"/>
      <c r="GZN23" s="127"/>
      <c r="GZO23" s="127"/>
      <c r="GZP23" s="127"/>
      <c r="GZQ23" s="127"/>
      <c r="GZR23" s="98"/>
      <c r="GZS23" s="98"/>
      <c r="GZT23" s="328"/>
      <c r="GZU23" s="328"/>
      <c r="GZV23" s="328"/>
      <c r="GZW23" s="332"/>
      <c r="GZX23" s="127"/>
      <c r="GZY23" s="127"/>
      <c r="GZZ23" s="127"/>
      <c r="HAA23" s="127"/>
      <c r="HAB23" s="98"/>
      <c r="HAC23" s="98"/>
      <c r="HAD23" s="328"/>
      <c r="HAE23" s="328"/>
      <c r="HAF23" s="328"/>
      <c r="HAG23" s="332"/>
      <c r="HAH23" s="127"/>
      <c r="HAI23" s="127"/>
      <c r="HAJ23" s="127"/>
      <c r="HAK23" s="127"/>
      <c r="HAL23" s="98"/>
      <c r="HAM23" s="98"/>
      <c r="HAN23" s="328"/>
      <c r="HAO23" s="328"/>
      <c r="HAP23" s="328"/>
      <c r="HAQ23" s="332"/>
      <c r="HAR23" s="127"/>
      <c r="HAS23" s="127"/>
      <c r="HAT23" s="127"/>
      <c r="HAU23" s="127"/>
      <c r="HAV23" s="98"/>
      <c r="HAW23" s="98"/>
      <c r="HAX23" s="328"/>
      <c r="HAY23" s="328"/>
      <c r="HAZ23" s="328"/>
      <c r="HBA23" s="332"/>
      <c r="HBB23" s="127"/>
      <c r="HBC23" s="127"/>
      <c r="HBD23" s="127"/>
      <c r="HBE23" s="127"/>
      <c r="HBF23" s="98"/>
      <c r="HBG23" s="98"/>
      <c r="HBH23" s="328"/>
      <c r="HBI23" s="328"/>
      <c r="HBJ23" s="328"/>
      <c r="HBK23" s="332"/>
      <c r="HBL23" s="127"/>
      <c r="HBM23" s="127"/>
      <c r="HBN23" s="127"/>
      <c r="HBO23" s="127"/>
      <c r="HBP23" s="98"/>
      <c r="HBQ23" s="98"/>
      <c r="HBR23" s="328"/>
      <c r="HBS23" s="328"/>
      <c r="HBT23" s="328"/>
      <c r="HBU23" s="332"/>
      <c r="HBV23" s="127"/>
      <c r="HBW23" s="127"/>
      <c r="HBX23" s="127"/>
      <c r="HBY23" s="127"/>
      <c r="HBZ23" s="98"/>
      <c r="HCA23" s="98"/>
      <c r="HCB23" s="328"/>
      <c r="HCC23" s="328"/>
      <c r="HCD23" s="328"/>
      <c r="HCE23" s="332"/>
      <c r="HCF23" s="127"/>
      <c r="HCG23" s="127"/>
      <c r="HCH23" s="127"/>
      <c r="HCI23" s="127"/>
      <c r="HCJ23" s="98"/>
      <c r="HCK23" s="98"/>
      <c r="HCL23" s="328"/>
      <c r="HCM23" s="328"/>
      <c r="HCN23" s="328"/>
      <c r="HCO23" s="332"/>
      <c r="HCP23" s="127"/>
      <c r="HCQ23" s="127"/>
      <c r="HCR23" s="127"/>
      <c r="HCS23" s="127"/>
      <c r="HCT23" s="98"/>
      <c r="HCU23" s="98"/>
      <c r="HCV23" s="328"/>
      <c r="HCW23" s="328"/>
      <c r="HCX23" s="328"/>
      <c r="HCY23" s="332"/>
      <c r="HCZ23" s="127"/>
      <c r="HDA23" s="127"/>
      <c r="HDB23" s="127"/>
      <c r="HDC23" s="127"/>
      <c r="HDD23" s="98"/>
      <c r="HDE23" s="98"/>
      <c r="HDF23" s="328"/>
      <c r="HDG23" s="328"/>
      <c r="HDH23" s="328"/>
      <c r="HDI23" s="332"/>
      <c r="HDJ23" s="127"/>
      <c r="HDK23" s="127"/>
      <c r="HDL23" s="127"/>
      <c r="HDM23" s="127"/>
      <c r="HDN23" s="98"/>
      <c r="HDO23" s="98"/>
      <c r="HDP23" s="328"/>
      <c r="HDQ23" s="328"/>
      <c r="HDR23" s="328"/>
      <c r="HDS23" s="332"/>
      <c r="HDT23" s="127"/>
      <c r="HDU23" s="127"/>
      <c r="HDV23" s="127"/>
      <c r="HDW23" s="127"/>
      <c r="HDX23" s="98"/>
      <c r="HDY23" s="98"/>
      <c r="HDZ23" s="328"/>
      <c r="HEA23" s="328"/>
      <c r="HEB23" s="328"/>
      <c r="HEC23" s="332"/>
      <c r="HED23" s="127"/>
      <c r="HEE23" s="127"/>
      <c r="HEF23" s="127"/>
      <c r="HEG23" s="127"/>
      <c r="HEH23" s="98"/>
      <c r="HEI23" s="98"/>
      <c r="HEJ23" s="328"/>
      <c r="HEK23" s="328"/>
      <c r="HEL23" s="328"/>
      <c r="HEM23" s="332"/>
      <c r="HEN23" s="127"/>
      <c r="HEO23" s="127"/>
      <c r="HEP23" s="127"/>
      <c r="HEQ23" s="127"/>
      <c r="HER23" s="98"/>
      <c r="HES23" s="98"/>
      <c r="HET23" s="328"/>
      <c r="HEU23" s="328"/>
      <c r="HEV23" s="328"/>
      <c r="HEW23" s="332"/>
      <c r="HEX23" s="127"/>
      <c r="HEY23" s="127"/>
      <c r="HEZ23" s="127"/>
      <c r="HFA23" s="127"/>
      <c r="HFB23" s="98"/>
      <c r="HFC23" s="98"/>
      <c r="HFD23" s="328"/>
      <c r="HFE23" s="328"/>
      <c r="HFF23" s="328"/>
      <c r="HFG23" s="332"/>
      <c r="HFH23" s="127"/>
      <c r="HFI23" s="127"/>
      <c r="HFJ23" s="127"/>
      <c r="HFK23" s="127"/>
      <c r="HFL23" s="98"/>
      <c r="HFM23" s="98"/>
      <c r="HFN23" s="328"/>
      <c r="HFO23" s="328"/>
      <c r="HFP23" s="328"/>
      <c r="HFQ23" s="332"/>
      <c r="HFR23" s="127"/>
      <c r="HFS23" s="127"/>
      <c r="HFT23" s="127"/>
      <c r="HFU23" s="127"/>
      <c r="HFV23" s="98"/>
      <c r="HFW23" s="98"/>
      <c r="HFX23" s="328"/>
      <c r="HFY23" s="328"/>
      <c r="HFZ23" s="328"/>
      <c r="HGA23" s="332"/>
      <c r="HGB23" s="127"/>
      <c r="HGC23" s="127"/>
      <c r="HGD23" s="127"/>
      <c r="HGE23" s="127"/>
      <c r="HGF23" s="98"/>
      <c r="HGG23" s="98"/>
      <c r="HGH23" s="328"/>
      <c r="HGI23" s="328"/>
      <c r="HGJ23" s="328"/>
      <c r="HGK23" s="332"/>
      <c r="HGL23" s="127"/>
      <c r="HGM23" s="127"/>
      <c r="HGN23" s="127"/>
      <c r="HGO23" s="127"/>
      <c r="HGP23" s="98"/>
      <c r="HGQ23" s="98"/>
      <c r="HGR23" s="328"/>
      <c r="HGS23" s="328"/>
      <c r="HGT23" s="328"/>
      <c r="HGU23" s="332"/>
      <c r="HGV23" s="127"/>
      <c r="HGW23" s="127"/>
      <c r="HGX23" s="127"/>
      <c r="HGY23" s="127"/>
      <c r="HGZ23" s="98"/>
      <c r="HHA23" s="98"/>
      <c r="HHB23" s="328"/>
      <c r="HHC23" s="328"/>
      <c r="HHD23" s="328"/>
      <c r="HHE23" s="332"/>
      <c r="HHF23" s="127"/>
      <c r="HHG23" s="127"/>
      <c r="HHH23" s="127"/>
      <c r="HHI23" s="127"/>
      <c r="HHJ23" s="98"/>
      <c r="HHK23" s="98"/>
      <c r="HHL23" s="328"/>
      <c r="HHM23" s="328"/>
      <c r="HHN23" s="328"/>
      <c r="HHO23" s="332"/>
      <c r="HHP23" s="127"/>
      <c r="HHQ23" s="127"/>
      <c r="HHR23" s="127"/>
      <c r="HHS23" s="127"/>
      <c r="HHT23" s="98"/>
      <c r="HHU23" s="98"/>
      <c r="HHV23" s="328"/>
      <c r="HHW23" s="328"/>
      <c r="HHX23" s="328"/>
      <c r="HHY23" s="332"/>
      <c r="HHZ23" s="127"/>
      <c r="HIA23" s="127"/>
      <c r="HIB23" s="127"/>
      <c r="HIC23" s="127"/>
      <c r="HID23" s="98"/>
      <c r="HIE23" s="98"/>
      <c r="HIF23" s="328"/>
      <c r="HIG23" s="328"/>
      <c r="HIH23" s="328"/>
      <c r="HII23" s="332"/>
      <c r="HIJ23" s="127"/>
      <c r="HIK23" s="127"/>
      <c r="HIL23" s="127"/>
      <c r="HIM23" s="127"/>
      <c r="HIN23" s="98"/>
      <c r="HIO23" s="98"/>
      <c r="HIP23" s="328"/>
      <c r="HIQ23" s="328"/>
      <c r="HIR23" s="328"/>
      <c r="HIS23" s="332"/>
      <c r="HIT23" s="127"/>
      <c r="HIU23" s="127"/>
      <c r="HIV23" s="127"/>
      <c r="HIW23" s="127"/>
      <c r="HIX23" s="98"/>
      <c r="HIY23" s="98"/>
      <c r="HIZ23" s="328"/>
      <c r="HJA23" s="328"/>
      <c r="HJB23" s="328"/>
      <c r="HJC23" s="332"/>
      <c r="HJD23" s="127"/>
      <c r="HJE23" s="127"/>
      <c r="HJF23" s="127"/>
      <c r="HJG23" s="127"/>
      <c r="HJH23" s="98"/>
      <c r="HJI23" s="98"/>
      <c r="HJJ23" s="328"/>
      <c r="HJK23" s="328"/>
      <c r="HJL23" s="328"/>
      <c r="HJM23" s="332"/>
      <c r="HJN23" s="127"/>
      <c r="HJO23" s="127"/>
      <c r="HJP23" s="127"/>
      <c r="HJQ23" s="127"/>
      <c r="HJR23" s="98"/>
      <c r="HJS23" s="98"/>
      <c r="HJT23" s="328"/>
      <c r="HJU23" s="328"/>
      <c r="HJV23" s="328"/>
      <c r="HJW23" s="332"/>
      <c r="HJX23" s="127"/>
      <c r="HJY23" s="127"/>
      <c r="HJZ23" s="127"/>
      <c r="HKA23" s="127"/>
      <c r="HKB23" s="98"/>
      <c r="HKC23" s="98"/>
      <c r="HKD23" s="328"/>
      <c r="HKE23" s="328"/>
      <c r="HKF23" s="328"/>
      <c r="HKG23" s="332"/>
      <c r="HKH23" s="127"/>
      <c r="HKI23" s="127"/>
      <c r="HKJ23" s="127"/>
      <c r="HKK23" s="127"/>
      <c r="HKL23" s="98"/>
      <c r="HKM23" s="98"/>
      <c r="HKN23" s="328"/>
      <c r="HKO23" s="328"/>
      <c r="HKP23" s="328"/>
      <c r="HKQ23" s="332"/>
      <c r="HKR23" s="127"/>
      <c r="HKS23" s="127"/>
      <c r="HKT23" s="127"/>
      <c r="HKU23" s="127"/>
      <c r="HKV23" s="98"/>
      <c r="HKW23" s="98"/>
      <c r="HKX23" s="328"/>
      <c r="HKY23" s="328"/>
      <c r="HKZ23" s="328"/>
      <c r="HLA23" s="332"/>
      <c r="HLB23" s="127"/>
      <c r="HLC23" s="127"/>
      <c r="HLD23" s="127"/>
      <c r="HLE23" s="127"/>
      <c r="HLF23" s="98"/>
      <c r="HLG23" s="98"/>
      <c r="HLH23" s="328"/>
      <c r="HLI23" s="328"/>
      <c r="HLJ23" s="328"/>
      <c r="HLK23" s="332"/>
      <c r="HLL23" s="127"/>
      <c r="HLM23" s="127"/>
      <c r="HLN23" s="127"/>
      <c r="HLO23" s="127"/>
      <c r="HLP23" s="98"/>
      <c r="HLQ23" s="98"/>
      <c r="HLR23" s="328"/>
      <c r="HLS23" s="328"/>
      <c r="HLT23" s="328"/>
      <c r="HLU23" s="332"/>
      <c r="HLV23" s="127"/>
      <c r="HLW23" s="127"/>
      <c r="HLX23" s="127"/>
      <c r="HLY23" s="127"/>
      <c r="HLZ23" s="98"/>
      <c r="HMA23" s="98"/>
      <c r="HMB23" s="328"/>
      <c r="HMC23" s="328"/>
      <c r="HMD23" s="328"/>
      <c r="HME23" s="332"/>
      <c r="HMF23" s="127"/>
      <c r="HMG23" s="127"/>
      <c r="HMH23" s="127"/>
      <c r="HMI23" s="127"/>
      <c r="HMJ23" s="98"/>
      <c r="HMK23" s="98"/>
      <c r="HML23" s="328"/>
      <c r="HMM23" s="328"/>
      <c r="HMN23" s="328"/>
      <c r="HMO23" s="332"/>
      <c r="HMP23" s="127"/>
      <c r="HMQ23" s="127"/>
      <c r="HMR23" s="127"/>
      <c r="HMS23" s="127"/>
      <c r="HMT23" s="98"/>
      <c r="HMU23" s="98"/>
      <c r="HMV23" s="328"/>
      <c r="HMW23" s="328"/>
      <c r="HMX23" s="328"/>
      <c r="HMY23" s="332"/>
      <c r="HMZ23" s="127"/>
      <c r="HNA23" s="127"/>
      <c r="HNB23" s="127"/>
      <c r="HNC23" s="127"/>
      <c r="HND23" s="98"/>
      <c r="HNE23" s="98"/>
      <c r="HNF23" s="328"/>
      <c r="HNG23" s="328"/>
      <c r="HNH23" s="328"/>
      <c r="HNI23" s="332"/>
      <c r="HNJ23" s="127"/>
      <c r="HNK23" s="127"/>
      <c r="HNL23" s="127"/>
      <c r="HNM23" s="127"/>
      <c r="HNN23" s="98"/>
      <c r="HNO23" s="98"/>
      <c r="HNP23" s="328"/>
      <c r="HNQ23" s="328"/>
      <c r="HNR23" s="328"/>
      <c r="HNS23" s="332"/>
      <c r="HNT23" s="127"/>
      <c r="HNU23" s="127"/>
      <c r="HNV23" s="127"/>
      <c r="HNW23" s="127"/>
      <c r="HNX23" s="98"/>
      <c r="HNY23" s="98"/>
      <c r="HNZ23" s="328"/>
      <c r="HOA23" s="328"/>
      <c r="HOB23" s="328"/>
      <c r="HOC23" s="332"/>
      <c r="HOD23" s="127"/>
      <c r="HOE23" s="127"/>
      <c r="HOF23" s="127"/>
      <c r="HOG23" s="127"/>
      <c r="HOH23" s="98"/>
      <c r="HOI23" s="98"/>
      <c r="HOJ23" s="328"/>
      <c r="HOK23" s="328"/>
      <c r="HOL23" s="328"/>
      <c r="HOM23" s="332"/>
      <c r="HON23" s="127"/>
      <c r="HOO23" s="127"/>
      <c r="HOP23" s="127"/>
      <c r="HOQ23" s="127"/>
      <c r="HOR23" s="98"/>
      <c r="HOS23" s="98"/>
      <c r="HOT23" s="328"/>
      <c r="HOU23" s="328"/>
      <c r="HOV23" s="328"/>
      <c r="HOW23" s="332"/>
      <c r="HOX23" s="127"/>
      <c r="HOY23" s="127"/>
      <c r="HOZ23" s="127"/>
      <c r="HPA23" s="127"/>
      <c r="HPB23" s="98"/>
      <c r="HPC23" s="98"/>
      <c r="HPD23" s="328"/>
      <c r="HPE23" s="328"/>
      <c r="HPF23" s="328"/>
      <c r="HPG23" s="332"/>
      <c r="HPH23" s="127"/>
      <c r="HPI23" s="127"/>
      <c r="HPJ23" s="127"/>
      <c r="HPK23" s="127"/>
      <c r="HPL23" s="98"/>
      <c r="HPM23" s="98"/>
      <c r="HPN23" s="328"/>
      <c r="HPO23" s="328"/>
      <c r="HPP23" s="328"/>
      <c r="HPQ23" s="332"/>
      <c r="HPR23" s="127"/>
      <c r="HPS23" s="127"/>
      <c r="HPT23" s="127"/>
      <c r="HPU23" s="127"/>
      <c r="HPV23" s="98"/>
      <c r="HPW23" s="98"/>
      <c r="HPX23" s="328"/>
      <c r="HPY23" s="328"/>
      <c r="HPZ23" s="328"/>
      <c r="HQA23" s="332"/>
      <c r="HQB23" s="127"/>
      <c r="HQC23" s="127"/>
      <c r="HQD23" s="127"/>
      <c r="HQE23" s="127"/>
      <c r="HQF23" s="98"/>
      <c r="HQG23" s="98"/>
      <c r="HQH23" s="328"/>
      <c r="HQI23" s="328"/>
      <c r="HQJ23" s="328"/>
      <c r="HQK23" s="332"/>
      <c r="HQL23" s="127"/>
      <c r="HQM23" s="127"/>
      <c r="HQN23" s="127"/>
      <c r="HQO23" s="127"/>
      <c r="HQP23" s="98"/>
      <c r="HQQ23" s="98"/>
      <c r="HQR23" s="328"/>
      <c r="HQS23" s="328"/>
      <c r="HQT23" s="328"/>
      <c r="HQU23" s="332"/>
      <c r="HQV23" s="127"/>
      <c r="HQW23" s="127"/>
      <c r="HQX23" s="127"/>
      <c r="HQY23" s="127"/>
      <c r="HQZ23" s="98"/>
      <c r="HRA23" s="98"/>
      <c r="HRB23" s="328"/>
      <c r="HRC23" s="328"/>
      <c r="HRD23" s="328"/>
      <c r="HRE23" s="332"/>
      <c r="HRF23" s="127"/>
      <c r="HRG23" s="127"/>
      <c r="HRH23" s="127"/>
      <c r="HRI23" s="127"/>
      <c r="HRJ23" s="98"/>
      <c r="HRK23" s="98"/>
      <c r="HRL23" s="328"/>
      <c r="HRM23" s="328"/>
      <c r="HRN23" s="328"/>
      <c r="HRO23" s="332"/>
      <c r="HRP23" s="127"/>
      <c r="HRQ23" s="127"/>
      <c r="HRR23" s="127"/>
      <c r="HRS23" s="127"/>
      <c r="HRT23" s="98"/>
      <c r="HRU23" s="98"/>
      <c r="HRV23" s="328"/>
      <c r="HRW23" s="328"/>
      <c r="HRX23" s="328"/>
      <c r="HRY23" s="332"/>
      <c r="HRZ23" s="127"/>
      <c r="HSA23" s="127"/>
      <c r="HSB23" s="127"/>
      <c r="HSC23" s="127"/>
      <c r="HSD23" s="98"/>
      <c r="HSE23" s="98"/>
      <c r="HSF23" s="328"/>
      <c r="HSG23" s="328"/>
      <c r="HSH23" s="328"/>
      <c r="HSI23" s="332"/>
      <c r="HSJ23" s="127"/>
      <c r="HSK23" s="127"/>
      <c r="HSL23" s="127"/>
      <c r="HSM23" s="127"/>
      <c r="HSN23" s="98"/>
      <c r="HSO23" s="98"/>
      <c r="HSP23" s="328"/>
      <c r="HSQ23" s="328"/>
      <c r="HSR23" s="328"/>
      <c r="HSS23" s="332"/>
      <c r="HST23" s="127"/>
      <c r="HSU23" s="127"/>
      <c r="HSV23" s="127"/>
      <c r="HSW23" s="127"/>
      <c r="HSX23" s="98"/>
      <c r="HSY23" s="98"/>
      <c r="HSZ23" s="328"/>
      <c r="HTA23" s="328"/>
      <c r="HTB23" s="328"/>
      <c r="HTC23" s="332"/>
      <c r="HTD23" s="127"/>
      <c r="HTE23" s="127"/>
      <c r="HTF23" s="127"/>
      <c r="HTG23" s="127"/>
      <c r="HTH23" s="98"/>
      <c r="HTI23" s="98"/>
      <c r="HTJ23" s="328"/>
      <c r="HTK23" s="328"/>
      <c r="HTL23" s="328"/>
      <c r="HTM23" s="332"/>
      <c r="HTN23" s="127"/>
      <c r="HTO23" s="127"/>
      <c r="HTP23" s="127"/>
      <c r="HTQ23" s="127"/>
      <c r="HTR23" s="98"/>
      <c r="HTS23" s="98"/>
      <c r="HTT23" s="328"/>
      <c r="HTU23" s="328"/>
      <c r="HTV23" s="328"/>
      <c r="HTW23" s="332"/>
      <c r="HTX23" s="127"/>
      <c r="HTY23" s="127"/>
      <c r="HTZ23" s="127"/>
      <c r="HUA23" s="127"/>
      <c r="HUB23" s="98"/>
      <c r="HUC23" s="98"/>
      <c r="HUD23" s="328"/>
      <c r="HUE23" s="328"/>
      <c r="HUF23" s="328"/>
      <c r="HUG23" s="332"/>
      <c r="HUH23" s="127"/>
      <c r="HUI23" s="127"/>
      <c r="HUJ23" s="127"/>
      <c r="HUK23" s="127"/>
      <c r="HUL23" s="98"/>
      <c r="HUM23" s="98"/>
      <c r="HUN23" s="328"/>
      <c r="HUO23" s="328"/>
      <c r="HUP23" s="328"/>
      <c r="HUQ23" s="332"/>
      <c r="HUR23" s="127"/>
      <c r="HUS23" s="127"/>
      <c r="HUT23" s="127"/>
      <c r="HUU23" s="127"/>
      <c r="HUV23" s="98"/>
      <c r="HUW23" s="98"/>
      <c r="HUX23" s="328"/>
      <c r="HUY23" s="328"/>
      <c r="HUZ23" s="328"/>
      <c r="HVA23" s="332"/>
      <c r="HVB23" s="127"/>
      <c r="HVC23" s="127"/>
      <c r="HVD23" s="127"/>
      <c r="HVE23" s="127"/>
      <c r="HVF23" s="98"/>
      <c r="HVG23" s="98"/>
      <c r="HVH23" s="328"/>
      <c r="HVI23" s="328"/>
      <c r="HVJ23" s="328"/>
      <c r="HVK23" s="332"/>
      <c r="HVL23" s="127"/>
      <c r="HVM23" s="127"/>
      <c r="HVN23" s="127"/>
      <c r="HVO23" s="127"/>
      <c r="HVP23" s="98"/>
      <c r="HVQ23" s="98"/>
      <c r="HVR23" s="328"/>
      <c r="HVS23" s="328"/>
      <c r="HVT23" s="328"/>
      <c r="HVU23" s="332"/>
      <c r="HVV23" s="127"/>
      <c r="HVW23" s="127"/>
      <c r="HVX23" s="127"/>
      <c r="HVY23" s="127"/>
      <c r="HVZ23" s="98"/>
      <c r="HWA23" s="98"/>
      <c r="HWB23" s="328"/>
      <c r="HWC23" s="328"/>
      <c r="HWD23" s="328"/>
      <c r="HWE23" s="332"/>
      <c r="HWF23" s="127"/>
      <c r="HWG23" s="127"/>
      <c r="HWH23" s="127"/>
      <c r="HWI23" s="127"/>
      <c r="HWJ23" s="98"/>
      <c r="HWK23" s="98"/>
      <c r="HWL23" s="328"/>
      <c r="HWM23" s="328"/>
      <c r="HWN23" s="328"/>
      <c r="HWO23" s="332"/>
      <c r="HWP23" s="127"/>
      <c r="HWQ23" s="127"/>
      <c r="HWR23" s="127"/>
      <c r="HWS23" s="127"/>
      <c r="HWT23" s="98"/>
      <c r="HWU23" s="98"/>
      <c r="HWV23" s="328"/>
      <c r="HWW23" s="328"/>
      <c r="HWX23" s="328"/>
      <c r="HWY23" s="332"/>
      <c r="HWZ23" s="127"/>
      <c r="HXA23" s="127"/>
      <c r="HXB23" s="127"/>
      <c r="HXC23" s="127"/>
      <c r="HXD23" s="98"/>
      <c r="HXE23" s="98"/>
      <c r="HXF23" s="328"/>
      <c r="HXG23" s="328"/>
      <c r="HXH23" s="328"/>
      <c r="HXI23" s="332"/>
      <c r="HXJ23" s="127"/>
      <c r="HXK23" s="127"/>
      <c r="HXL23" s="127"/>
      <c r="HXM23" s="127"/>
      <c r="HXN23" s="98"/>
      <c r="HXO23" s="98"/>
      <c r="HXP23" s="328"/>
      <c r="HXQ23" s="328"/>
      <c r="HXR23" s="328"/>
      <c r="HXS23" s="332"/>
      <c r="HXT23" s="127"/>
      <c r="HXU23" s="127"/>
      <c r="HXV23" s="127"/>
      <c r="HXW23" s="127"/>
      <c r="HXX23" s="98"/>
      <c r="HXY23" s="98"/>
      <c r="HXZ23" s="328"/>
      <c r="HYA23" s="328"/>
      <c r="HYB23" s="328"/>
      <c r="HYC23" s="332"/>
      <c r="HYD23" s="127"/>
      <c r="HYE23" s="127"/>
      <c r="HYF23" s="127"/>
      <c r="HYG23" s="127"/>
      <c r="HYH23" s="98"/>
      <c r="HYI23" s="98"/>
      <c r="HYJ23" s="328"/>
      <c r="HYK23" s="328"/>
      <c r="HYL23" s="328"/>
      <c r="HYM23" s="332"/>
      <c r="HYN23" s="127"/>
      <c r="HYO23" s="127"/>
      <c r="HYP23" s="127"/>
      <c r="HYQ23" s="127"/>
      <c r="HYR23" s="98"/>
      <c r="HYS23" s="98"/>
      <c r="HYT23" s="328"/>
      <c r="HYU23" s="328"/>
      <c r="HYV23" s="328"/>
      <c r="HYW23" s="332"/>
      <c r="HYX23" s="127"/>
      <c r="HYY23" s="127"/>
      <c r="HYZ23" s="127"/>
      <c r="HZA23" s="127"/>
      <c r="HZB23" s="98"/>
      <c r="HZC23" s="98"/>
      <c r="HZD23" s="328"/>
      <c r="HZE23" s="328"/>
      <c r="HZF23" s="328"/>
      <c r="HZG23" s="332"/>
      <c r="HZH23" s="127"/>
      <c r="HZI23" s="127"/>
      <c r="HZJ23" s="127"/>
      <c r="HZK23" s="127"/>
      <c r="HZL23" s="98"/>
      <c r="HZM23" s="98"/>
      <c r="HZN23" s="328"/>
      <c r="HZO23" s="328"/>
      <c r="HZP23" s="328"/>
      <c r="HZQ23" s="332"/>
      <c r="HZR23" s="127"/>
      <c r="HZS23" s="127"/>
      <c r="HZT23" s="127"/>
      <c r="HZU23" s="127"/>
      <c r="HZV23" s="98"/>
      <c r="HZW23" s="98"/>
      <c r="HZX23" s="328"/>
      <c r="HZY23" s="328"/>
      <c r="HZZ23" s="328"/>
      <c r="IAA23" s="332"/>
      <c r="IAB23" s="127"/>
      <c r="IAC23" s="127"/>
      <c r="IAD23" s="127"/>
      <c r="IAE23" s="127"/>
      <c r="IAF23" s="98"/>
      <c r="IAG23" s="98"/>
      <c r="IAH23" s="328"/>
      <c r="IAI23" s="328"/>
      <c r="IAJ23" s="328"/>
      <c r="IAK23" s="332"/>
      <c r="IAL23" s="127"/>
      <c r="IAM23" s="127"/>
      <c r="IAN23" s="127"/>
      <c r="IAO23" s="127"/>
      <c r="IAP23" s="98"/>
      <c r="IAQ23" s="98"/>
      <c r="IAR23" s="328"/>
      <c r="IAS23" s="328"/>
      <c r="IAT23" s="328"/>
      <c r="IAU23" s="332"/>
      <c r="IAV23" s="127"/>
      <c r="IAW23" s="127"/>
      <c r="IAX23" s="127"/>
      <c r="IAY23" s="127"/>
      <c r="IAZ23" s="98"/>
      <c r="IBA23" s="98"/>
      <c r="IBB23" s="328"/>
      <c r="IBC23" s="328"/>
      <c r="IBD23" s="328"/>
      <c r="IBE23" s="332"/>
      <c r="IBF23" s="127"/>
      <c r="IBG23" s="127"/>
      <c r="IBH23" s="127"/>
      <c r="IBI23" s="127"/>
      <c r="IBJ23" s="98"/>
      <c r="IBK23" s="98"/>
      <c r="IBL23" s="328"/>
      <c r="IBM23" s="328"/>
      <c r="IBN23" s="328"/>
      <c r="IBO23" s="332"/>
      <c r="IBP23" s="127"/>
      <c r="IBQ23" s="127"/>
      <c r="IBR23" s="127"/>
      <c r="IBS23" s="127"/>
      <c r="IBT23" s="98"/>
      <c r="IBU23" s="98"/>
      <c r="IBV23" s="328"/>
      <c r="IBW23" s="328"/>
      <c r="IBX23" s="328"/>
      <c r="IBY23" s="332"/>
      <c r="IBZ23" s="127"/>
      <c r="ICA23" s="127"/>
      <c r="ICB23" s="127"/>
      <c r="ICC23" s="127"/>
      <c r="ICD23" s="98"/>
      <c r="ICE23" s="98"/>
      <c r="ICF23" s="328"/>
      <c r="ICG23" s="328"/>
      <c r="ICH23" s="328"/>
      <c r="ICI23" s="332"/>
      <c r="ICJ23" s="127"/>
      <c r="ICK23" s="127"/>
      <c r="ICL23" s="127"/>
      <c r="ICM23" s="127"/>
      <c r="ICN23" s="98"/>
      <c r="ICO23" s="98"/>
      <c r="ICP23" s="328"/>
      <c r="ICQ23" s="328"/>
      <c r="ICR23" s="328"/>
      <c r="ICS23" s="332"/>
      <c r="ICT23" s="127"/>
      <c r="ICU23" s="127"/>
      <c r="ICV23" s="127"/>
      <c r="ICW23" s="127"/>
      <c r="ICX23" s="98"/>
      <c r="ICY23" s="98"/>
      <c r="ICZ23" s="328"/>
      <c r="IDA23" s="328"/>
      <c r="IDB23" s="328"/>
      <c r="IDC23" s="332"/>
      <c r="IDD23" s="127"/>
      <c r="IDE23" s="127"/>
      <c r="IDF23" s="127"/>
      <c r="IDG23" s="127"/>
      <c r="IDH23" s="98"/>
      <c r="IDI23" s="98"/>
      <c r="IDJ23" s="328"/>
      <c r="IDK23" s="328"/>
      <c r="IDL23" s="328"/>
      <c r="IDM23" s="332"/>
      <c r="IDN23" s="127"/>
      <c r="IDO23" s="127"/>
      <c r="IDP23" s="127"/>
      <c r="IDQ23" s="127"/>
      <c r="IDR23" s="98"/>
      <c r="IDS23" s="98"/>
      <c r="IDT23" s="328"/>
      <c r="IDU23" s="328"/>
      <c r="IDV23" s="328"/>
      <c r="IDW23" s="332"/>
      <c r="IDX23" s="127"/>
      <c r="IDY23" s="127"/>
      <c r="IDZ23" s="127"/>
      <c r="IEA23" s="127"/>
      <c r="IEB23" s="98"/>
      <c r="IEC23" s="98"/>
      <c r="IED23" s="328"/>
      <c r="IEE23" s="328"/>
      <c r="IEF23" s="328"/>
      <c r="IEG23" s="332"/>
      <c r="IEH23" s="127"/>
      <c r="IEI23" s="127"/>
      <c r="IEJ23" s="127"/>
      <c r="IEK23" s="127"/>
      <c r="IEL23" s="98"/>
      <c r="IEM23" s="98"/>
      <c r="IEN23" s="328"/>
      <c r="IEO23" s="328"/>
      <c r="IEP23" s="328"/>
      <c r="IEQ23" s="332"/>
      <c r="IER23" s="127"/>
      <c r="IES23" s="127"/>
      <c r="IET23" s="127"/>
      <c r="IEU23" s="127"/>
      <c r="IEV23" s="98"/>
      <c r="IEW23" s="98"/>
      <c r="IEX23" s="328"/>
      <c r="IEY23" s="328"/>
      <c r="IEZ23" s="328"/>
      <c r="IFA23" s="332"/>
      <c r="IFB23" s="127"/>
      <c r="IFC23" s="127"/>
      <c r="IFD23" s="127"/>
      <c r="IFE23" s="127"/>
      <c r="IFF23" s="98"/>
      <c r="IFG23" s="98"/>
      <c r="IFH23" s="328"/>
      <c r="IFI23" s="328"/>
      <c r="IFJ23" s="328"/>
      <c r="IFK23" s="332"/>
      <c r="IFL23" s="127"/>
      <c r="IFM23" s="127"/>
      <c r="IFN23" s="127"/>
      <c r="IFO23" s="127"/>
      <c r="IFP23" s="98"/>
      <c r="IFQ23" s="98"/>
      <c r="IFR23" s="328"/>
      <c r="IFS23" s="328"/>
      <c r="IFT23" s="328"/>
      <c r="IFU23" s="332"/>
      <c r="IFV23" s="127"/>
      <c r="IFW23" s="127"/>
      <c r="IFX23" s="127"/>
      <c r="IFY23" s="127"/>
      <c r="IFZ23" s="98"/>
      <c r="IGA23" s="98"/>
      <c r="IGB23" s="328"/>
      <c r="IGC23" s="328"/>
      <c r="IGD23" s="328"/>
      <c r="IGE23" s="332"/>
      <c r="IGF23" s="127"/>
      <c r="IGG23" s="127"/>
      <c r="IGH23" s="127"/>
      <c r="IGI23" s="127"/>
      <c r="IGJ23" s="98"/>
      <c r="IGK23" s="98"/>
      <c r="IGL23" s="328"/>
      <c r="IGM23" s="328"/>
      <c r="IGN23" s="328"/>
      <c r="IGO23" s="332"/>
      <c r="IGP23" s="127"/>
      <c r="IGQ23" s="127"/>
      <c r="IGR23" s="127"/>
      <c r="IGS23" s="127"/>
      <c r="IGT23" s="98"/>
      <c r="IGU23" s="98"/>
      <c r="IGV23" s="328"/>
      <c r="IGW23" s="328"/>
      <c r="IGX23" s="328"/>
      <c r="IGY23" s="332"/>
      <c r="IGZ23" s="127"/>
      <c r="IHA23" s="127"/>
      <c r="IHB23" s="127"/>
      <c r="IHC23" s="127"/>
      <c r="IHD23" s="98"/>
      <c r="IHE23" s="98"/>
      <c r="IHF23" s="328"/>
      <c r="IHG23" s="328"/>
      <c r="IHH23" s="328"/>
      <c r="IHI23" s="332"/>
      <c r="IHJ23" s="127"/>
      <c r="IHK23" s="127"/>
      <c r="IHL23" s="127"/>
      <c r="IHM23" s="127"/>
      <c r="IHN23" s="98"/>
      <c r="IHO23" s="98"/>
      <c r="IHP23" s="328"/>
      <c r="IHQ23" s="328"/>
      <c r="IHR23" s="328"/>
      <c r="IHS23" s="332"/>
      <c r="IHT23" s="127"/>
      <c r="IHU23" s="127"/>
      <c r="IHV23" s="127"/>
      <c r="IHW23" s="127"/>
      <c r="IHX23" s="98"/>
      <c r="IHY23" s="98"/>
      <c r="IHZ23" s="328"/>
      <c r="IIA23" s="328"/>
      <c r="IIB23" s="328"/>
      <c r="IIC23" s="332"/>
      <c r="IID23" s="127"/>
      <c r="IIE23" s="127"/>
      <c r="IIF23" s="127"/>
      <c r="IIG23" s="127"/>
      <c r="IIH23" s="98"/>
      <c r="III23" s="98"/>
      <c r="IIJ23" s="328"/>
      <c r="IIK23" s="328"/>
      <c r="IIL23" s="328"/>
      <c r="IIM23" s="332"/>
      <c r="IIN23" s="127"/>
      <c r="IIO23" s="127"/>
      <c r="IIP23" s="127"/>
      <c r="IIQ23" s="127"/>
      <c r="IIR23" s="98"/>
      <c r="IIS23" s="98"/>
      <c r="IIT23" s="328"/>
      <c r="IIU23" s="328"/>
      <c r="IIV23" s="328"/>
      <c r="IIW23" s="332"/>
      <c r="IIX23" s="127"/>
      <c r="IIY23" s="127"/>
      <c r="IIZ23" s="127"/>
      <c r="IJA23" s="127"/>
      <c r="IJB23" s="98"/>
      <c r="IJC23" s="98"/>
      <c r="IJD23" s="328"/>
      <c r="IJE23" s="328"/>
      <c r="IJF23" s="328"/>
      <c r="IJG23" s="332"/>
      <c r="IJH23" s="127"/>
      <c r="IJI23" s="127"/>
      <c r="IJJ23" s="127"/>
      <c r="IJK23" s="127"/>
      <c r="IJL23" s="98"/>
      <c r="IJM23" s="98"/>
      <c r="IJN23" s="328"/>
      <c r="IJO23" s="328"/>
      <c r="IJP23" s="328"/>
      <c r="IJQ23" s="332"/>
      <c r="IJR23" s="127"/>
      <c r="IJS23" s="127"/>
      <c r="IJT23" s="127"/>
      <c r="IJU23" s="127"/>
      <c r="IJV23" s="98"/>
      <c r="IJW23" s="98"/>
      <c r="IJX23" s="328"/>
      <c r="IJY23" s="328"/>
      <c r="IJZ23" s="328"/>
      <c r="IKA23" s="332"/>
      <c r="IKB23" s="127"/>
      <c r="IKC23" s="127"/>
      <c r="IKD23" s="127"/>
      <c r="IKE23" s="127"/>
      <c r="IKF23" s="98"/>
      <c r="IKG23" s="98"/>
      <c r="IKH23" s="328"/>
      <c r="IKI23" s="328"/>
      <c r="IKJ23" s="328"/>
      <c r="IKK23" s="332"/>
      <c r="IKL23" s="127"/>
      <c r="IKM23" s="127"/>
      <c r="IKN23" s="127"/>
      <c r="IKO23" s="127"/>
      <c r="IKP23" s="98"/>
      <c r="IKQ23" s="98"/>
      <c r="IKR23" s="328"/>
      <c r="IKS23" s="328"/>
      <c r="IKT23" s="328"/>
      <c r="IKU23" s="332"/>
      <c r="IKV23" s="127"/>
      <c r="IKW23" s="127"/>
      <c r="IKX23" s="127"/>
      <c r="IKY23" s="127"/>
      <c r="IKZ23" s="98"/>
      <c r="ILA23" s="98"/>
      <c r="ILB23" s="328"/>
      <c r="ILC23" s="328"/>
      <c r="ILD23" s="328"/>
      <c r="ILE23" s="332"/>
      <c r="ILF23" s="127"/>
      <c r="ILG23" s="127"/>
      <c r="ILH23" s="127"/>
      <c r="ILI23" s="127"/>
      <c r="ILJ23" s="98"/>
      <c r="ILK23" s="98"/>
      <c r="ILL23" s="328"/>
      <c r="ILM23" s="328"/>
      <c r="ILN23" s="328"/>
      <c r="ILO23" s="332"/>
      <c r="ILP23" s="127"/>
      <c r="ILQ23" s="127"/>
      <c r="ILR23" s="127"/>
      <c r="ILS23" s="127"/>
      <c r="ILT23" s="98"/>
      <c r="ILU23" s="98"/>
      <c r="ILV23" s="328"/>
      <c r="ILW23" s="328"/>
      <c r="ILX23" s="328"/>
      <c r="ILY23" s="332"/>
      <c r="ILZ23" s="127"/>
      <c r="IMA23" s="127"/>
      <c r="IMB23" s="127"/>
      <c r="IMC23" s="127"/>
      <c r="IMD23" s="98"/>
      <c r="IME23" s="98"/>
      <c r="IMF23" s="328"/>
      <c r="IMG23" s="328"/>
      <c r="IMH23" s="328"/>
      <c r="IMI23" s="332"/>
      <c r="IMJ23" s="127"/>
      <c r="IMK23" s="127"/>
      <c r="IML23" s="127"/>
      <c r="IMM23" s="127"/>
      <c r="IMN23" s="98"/>
      <c r="IMO23" s="98"/>
      <c r="IMP23" s="328"/>
      <c r="IMQ23" s="328"/>
      <c r="IMR23" s="328"/>
      <c r="IMS23" s="332"/>
      <c r="IMT23" s="127"/>
      <c r="IMU23" s="127"/>
      <c r="IMV23" s="127"/>
      <c r="IMW23" s="127"/>
      <c r="IMX23" s="98"/>
      <c r="IMY23" s="98"/>
      <c r="IMZ23" s="328"/>
      <c r="INA23" s="328"/>
      <c r="INB23" s="328"/>
      <c r="INC23" s="332"/>
      <c r="IND23" s="127"/>
      <c r="INE23" s="127"/>
      <c r="INF23" s="127"/>
      <c r="ING23" s="127"/>
      <c r="INH23" s="98"/>
      <c r="INI23" s="98"/>
      <c r="INJ23" s="328"/>
      <c r="INK23" s="328"/>
      <c r="INL23" s="328"/>
      <c r="INM23" s="332"/>
      <c r="INN23" s="127"/>
      <c r="INO23" s="127"/>
      <c r="INP23" s="127"/>
      <c r="INQ23" s="127"/>
      <c r="INR23" s="98"/>
      <c r="INS23" s="98"/>
      <c r="INT23" s="328"/>
      <c r="INU23" s="328"/>
      <c r="INV23" s="328"/>
      <c r="INW23" s="332"/>
      <c r="INX23" s="127"/>
      <c r="INY23" s="127"/>
      <c r="INZ23" s="127"/>
      <c r="IOA23" s="127"/>
      <c r="IOB23" s="98"/>
      <c r="IOC23" s="98"/>
      <c r="IOD23" s="328"/>
      <c r="IOE23" s="328"/>
      <c r="IOF23" s="328"/>
      <c r="IOG23" s="332"/>
      <c r="IOH23" s="127"/>
      <c r="IOI23" s="127"/>
      <c r="IOJ23" s="127"/>
      <c r="IOK23" s="127"/>
      <c r="IOL23" s="98"/>
      <c r="IOM23" s="98"/>
      <c r="ION23" s="328"/>
      <c r="IOO23" s="328"/>
      <c r="IOP23" s="328"/>
      <c r="IOQ23" s="332"/>
      <c r="IOR23" s="127"/>
      <c r="IOS23" s="127"/>
      <c r="IOT23" s="127"/>
      <c r="IOU23" s="127"/>
      <c r="IOV23" s="98"/>
      <c r="IOW23" s="98"/>
      <c r="IOX23" s="328"/>
      <c r="IOY23" s="328"/>
      <c r="IOZ23" s="328"/>
      <c r="IPA23" s="332"/>
      <c r="IPB23" s="127"/>
      <c r="IPC23" s="127"/>
      <c r="IPD23" s="127"/>
      <c r="IPE23" s="127"/>
      <c r="IPF23" s="98"/>
      <c r="IPG23" s="98"/>
      <c r="IPH23" s="328"/>
      <c r="IPI23" s="328"/>
      <c r="IPJ23" s="328"/>
      <c r="IPK23" s="332"/>
      <c r="IPL23" s="127"/>
      <c r="IPM23" s="127"/>
      <c r="IPN23" s="127"/>
      <c r="IPO23" s="127"/>
      <c r="IPP23" s="98"/>
      <c r="IPQ23" s="98"/>
      <c r="IPR23" s="328"/>
      <c r="IPS23" s="328"/>
      <c r="IPT23" s="328"/>
      <c r="IPU23" s="332"/>
      <c r="IPV23" s="127"/>
      <c r="IPW23" s="127"/>
      <c r="IPX23" s="127"/>
      <c r="IPY23" s="127"/>
      <c r="IPZ23" s="98"/>
      <c r="IQA23" s="98"/>
      <c r="IQB23" s="328"/>
      <c r="IQC23" s="328"/>
      <c r="IQD23" s="328"/>
      <c r="IQE23" s="332"/>
      <c r="IQF23" s="127"/>
      <c r="IQG23" s="127"/>
      <c r="IQH23" s="127"/>
      <c r="IQI23" s="127"/>
      <c r="IQJ23" s="98"/>
      <c r="IQK23" s="98"/>
      <c r="IQL23" s="328"/>
      <c r="IQM23" s="328"/>
      <c r="IQN23" s="328"/>
      <c r="IQO23" s="332"/>
      <c r="IQP23" s="127"/>
      <c r="IQQ23" s="127"/>
      <c r="IQR23" s="127"/>
      <c r="IQS23" s="127"/>
      <c r="IQT23" s="98"/>
      <c r="IQU23" s="98"/>
      <c r="IQV23" s="328"/>
      <c r="IQW23" s="328"/>
      <c r="IQX23" s="328"/>
      <c r="IQY23" s="332"/>
      <c r="IQZ23" s="127"/>
      <c r="IRA23" s="127"/>
      <c r="IRB23" s="127"/>
      <c r="IRC23" s="127"/>
      <c r="IRD23" s="98"/>
      <c r="IRE23" s="98"/>
      <c r="IRF23" s="328"/>
      <c r="IRG23" s="328"/>
      <c r="IRH23" s="328"/>
      <c r="IRI23" s="332"/>
      <c r="IRJ23" s="127"/>
      <c r="IRK23" s="127"/>
      <c r="IRL23" s="127"/>
      <c r="IRM23" s="127"/>
      <c r="IRN23" s="98"/>
      <c r="IRO23" s="98"/>
      <c r="IRP23" s="328"/>
      <c r="IRQ23" s="328"/>
      <c r="IRR23" s="328"/>
      <c r="IRS23" s="332"/>
      <c r="IRT23" s="127"/>
      <c r="IRU23" s="127"/>
      <c r="IRV23" s="127"/>
      <c r="IRW23" s="127"/>
      <c r="IRX23" s="98"/>
      <c r="IRY23" s="98"/>
      <c r="IRZ23" s="328"/>
      <c r="ISA23" s="328"/>
      <c r="ISB23" s="328"/>
      <c r="ISC23" s="332"/>
      <c r="ISD23" s="127"/>
      <c r="ISE23" s="127"/>
      <c r="ISF23" s="127"/>
      <c r="ISG23" s="127"/>
      <c r="ISH23" s="98"/>
      <c r="ISI23" s="98"/>
      <c r="ISJ23" s="328"/>
      <c r="ISK23" s="328"/>
      <c r="ISL23" s="328"/>
      <c r="ISM23" s="332"/>
      <c r="ISN23" s="127"/>
      <c r="ISO23" s="127"/>
      <c r="ISP23" s="127"/>
      <c r="ISQ23" s="127"/>
      <c r="ISR23" s="98"/>
      <c r="ISS23" s="98"/>
      <c r="IST23" s="328"/>
      <c r="ISU23" s="328"/>
      <c r="ISV23" s="328"/>
      <c r="ISW23" s="332"/>
      <c r="ISX23" s="127"/>
      <c r="ISY23" s="127"/>
      <c r="ISZ23" s="127"/>
      <c r="ITA23" s="127"/>
      <c r="ITB23" s="98"/>
      <c r="ITC23" s="98"/>
      <c r="ITD23" s="328"/>
      <c r="ITE23" s="328"/>
      <c r="ITF23" s="328"/>
      <c r="ITG23" s="332"/>
      <c r="ITH23" s="127"/>
      <c r="ITI23" s="127"/>
      <c r="ITJ23" s="127"/>
      <c r="ITK23" s="127"/>
      <c r="ITL23" s="98"/>
      <c r="ITM23" s="98"/>
      <c r="ITN23" s="328"/>
      <c r="ITO23" s="328"/>
      <c r="ITP23" s="328"/>
      <c r="ITQ23" s="332"/>
      <c r="ITR23" s="127"/>
      <c r="ITS23" s="127"/>
      <c r="ITT23" s="127"/>
      <c r="ITU23" s="127"/>
      <c r="ITV23" s="98"/>
      <c r="ITW23" s="98"/>
      <c r="ITX23" s="328"/>
      <c r="ITY23" s="328"/>
      <c r="ITZ23" s="328"/>
      <c r="IUA23" s="332"/>
      <c r="IUB23" s="127"/>
      <c r="IUC23" s="127"/>
      <c r="IUD23" s="127"/>
      <c r="IUE23" s="127"/>
      <c r="IUF23" s="98"/>
      <c r="IUG23" s="98"/>
      <c r="IUH23" s="328"/>
      <c r="IUI23" s="328"/>
      <c r="IUJ23" s="328"/>
      <c r="IUK23" s="332"/>
      <c r="IUL23" s="127"/>
      <c r="IUM23" s="127"/>
      <c r="IUN23" s="127"/>
      <c r="IUO23" s="127"/>
      <c r="IUP23" s="98"/>
      <c r="IUQ23" s="98"/>
      <c r="IUR23" s="328"/>
      <c r="IUS23" s="328"/>
      <c r="IUT23" s="328"/>
      <c r="IUU23" s="332"/>
      <c r="IUV23" s="127"/>
      <c r="IUW23" s="127"/>
      <c r="IUX23" s="127"/>
      <c r="IUY23" s="127"/>
      <c r="IUZ23" s="98"/>
      <c r="IVA23" s="98"/>
      <c r="IVB23" s="328"/>
      <c r="IVC23" s="328"/>
      <c r="IVD23" s="328"/>
      <c r="IVE23" s="332"/>
      <c r="IVF23" s="127"/>
      <c r="IVG23" s="127"/>
      <c r="IVH23" s="127"/>
      <c r="IVI23" s="127"/>
      <c r="IVJ23" s="98"/>
      <c r="IVK23" s="98"/>
      <c r="IVL23" s="328"/>
      <c r="IVM23" s="328"/>
      <c r="IVN23" s="328"/>
      <c r="IVO23" s="332"/>
      <c r="IVP23" s="127"/>
      <c r="IVQ23" s="127"/>
      <c r="IVR23" s="127"/>
      <c r="IVS23" s="127"/>
      <c r="IVT23" s="98"/>
      <c r="IVU23" s="98"/>
      <c r="IVV23" s="328"/>
      <c r="IVW23" s="328"/>
      <c r="IVX23" s="328"/>
      <c r="IVY23" s="332"/>
      <c r="IVZ23" s="127"/>
      <c r="IWA23" s="127"/>
      <c r="IWB23" s="127"/>
      <c r="IWC23" s="127"/>
      <c r="IWD23" s="98"/>
      <c r="IWE23" s="98"/>
      <c r="IWF23" s="328"/>
      <c r="IWG23" s="328"/>
      <c r="IWH23" s="328"/>
      <c r="IWI23" s="332"/>
      <c r="IWJ23" s="127"/>
      <c r="IWK23" s="127"/>
      <c r="IWL23" s="127"/>
      <c r="IWM23" s="127"/>
      <c r="IWN23" s="98"/>
      <c r="IWO23" s="98"/>
      <c r="IWP23" s="328"/>
      <c r="IWQ23" s="328"/>
      <c r="IWR23" s="328"/>
      <c r="IWS23" s="332"/>
      <c r="IWT23" s="127"/>
      <c r="IWU23" s="127"/>
      <c r="IWV23" s="127"/>
      <c r="IWW23" s="127"/>
      <c r="IWX23" s="98"/>
      <c r="IWY23" s="98"/>
      <c r="IWZ23" s="328"/>
      <c r="IXA23" s="328"/>
      <c r="IXB23" s="328"/>
      <c r="IXC23" s="332"/>
      <c r="IXD23" s="127"/>
      <c r="IXE23" s="127"/>
      <c r="IXF23" s="127"/>
      <c r="IXG23" s="127"/>
      <c r="IXH23" s="98"/>
      <c r="IXI23" s="98"/>
      <c r="IXJ23" s="328"/>
      <c r="IXK23" s="328"/>
      <c r="IXL23" s="328"/>
      <c r="IXM23" s="332"/>
      <c r="IXN23" s="127"/>
      <c r="IXO23" s="127"/>
      <c r="IXP23" s="127"/>
      <c r="IXQ23" s="127"/>
      <c r="IXR23" s="98"/>
      <c r="IXS23" s="98"/>
      <c r="IXT23" s="328"/>
      <c r="IXU23" s="328"/>
      <c r="IXV23" s="328"/>
      <c r="IXW23" s="332"/>
      <c r="IXX23" s="127"/>
      <c r="IXY23" s="127"/>
      <c r="IXZ23" s="127"/>
      <c r="IYA23" s="127"/>
      <c r="IYB23" s="98"/>
      <c r="IYC23" s="98"/>
      <c r="IYD23" s="328"/>
      <c r="IYE23" s="328"/>
      <c r="IYF23" s="328"/>
      <c r="IYG23" s="332"/>
      <c r="IYH23" s="127"/>
      <c r="IYI23" s="127"/>
      <c r="IYJ23" s="127"/>
      <c r="IYK23" s="127"/>
      <c r="IYL23" s="98"/>
      <c r="IYM23" s="98"/>
      <c r="IYN23" s="328"/>
      <c r="IYO23" s="328"/>
      <c r="IYP23" s="328"/>
      <c r="IYQ23" s="332"/>
      <c r="IYR23" s="127"/>
      <c r="IYS23" s="127"/>
      <c r="IYT23" s="127"/>
      <c r="IYU23" s="127"/>
      <c r="IYV23" s="98"/>
      <c r="IYW23" s="98"/>
      <c r="IYX23" s="328"/>
      <c r="IYY23" s="328"/>
      <c r="IYZ23" s="328"/>
      <c r="IZA23" s="332"/>
      <c r="IZB23" s="127"/>
      <c r="IZC23" s="127"/>
      <c r="IZD23" s="127"/>
      <c r="IZE23" s="127"/>
      <c r="IZF23" s="98"/>
      <c r="IZG23" s="98"/>
      <c r="IZH23" s="328"/>
      <c r="IZI23" s="328"/>
      <c r="IZJ23" s="328"/>
      <c r="IZK23" s="332"/>
      <c r="IZL23" s="127"/>
      <c r="IZM23" s="127"/>
      <c r="IZN23" s="127"/>
      <c r="IZO23" s="127"/>
      <c r="IZP23" s="98"/>
      <c r="IZQ23" s="98"/>
      <c r="IZR23" s="328"/>
      <c r="IZS23" s="328"/>
      <c r="IZT23" s="328"/>
      <c r="IZU23" s="332"/>
      <c r="IZV23" s="127"/>
      <c r="IZW23" s="127"/>
      <c r="IZX23" s="127"/>
      <c r="IZY23" s="127"/>
      <c r="IZZ23" s="98"/>
      <c r="JAA23" s="98"/>
      <c r="JAB23" s="328"/>
      <c r="JAC23" s="328"/>
      <c r="JAD23" s="328"/>
      <c r="JAE23" s="332"/>
      <c r="JAF23" s="127"/>
      <c r="JAG23" s="127"/>
      <c r="JAH23" s="127"/>
      <c r="JAI23" s="127"/>
      <c r="JAJ23" s="98"/>
      <c r="JAK23" s="98"/>
      <c r="JAL23" s="328"/>
      <c r="JAM23" s="328"/>
      <c r="JAN23" s="328"/>
      <c r="JAO23" s="332"/>
      <c r="JAP23" s="127"/>
      <c r="JAQ23" s="127"/>
      <c r="JAR23" s="127"/>
      <c r="JAS23" s="127"/>
      <c r="JAT23" s="98"/>
      <c r="JAU23" s="98"/>
      <c r="JAV23" s="328"/>
      <c r="JAW23" s="328"/>
      <c r="JAX23" s="328"/>
      <c r="JAY23" s="332"/>
      <c r="JAZ23" s="127"/>
      <c r="JBA23" s="127"/>
      <c r="JBB23" s="127"/>
      <c r="JBC23" s="127"/>
      <c r="JBD23" s="98"/>
      <c r="JBE23" s="98"/>
      <c r="JBF23" s="328"/>
      <c r="JBG23" s="328"/>
      <c r="JBH23" s="328"/>
      <c r="JBI23" s="332"/>
      <c r="JBJ23" s="127"/>
      <c r="JBK23" s="127"/>
      <c r="JBL23" s="127"/>
      <c r="JBM23" s="127"/>
      <c r="JBN23" s="98"/>
      <c r="JBO23" s="98"/>
      <c r="JBP23" s="328"/>
      <c r="JBQ23" s="328"/>
      <c r="JBR23" s="328"/>
      <c r="JBS23" s="332"/>
      <c r="JBT23" s="127"/>
      <c r="JBU23" s="127"/>
      <c r="JBV23" s="127"/>
      <c r="JBW23" s="127"/>
      <c r="JBX23" s="98"/>
      <c r="JBY23" s="98"/>
      <c r="JBZ23" s="328"/>
      <c r="JCA23" s="328"/>
      <c r="JCB23" s="328"/>
      <c r="JCC23" s="332"/>
      <c r="JCD23" s="127"/>
      <c r="JCE23" s="127"/>
      <c r="JCF23" s="127"/>
      <c r="JCG23" s="127"/>
      <c r="JCH23" s="98"/>
      <c r="JCI23" s="98"/>
      <c r="JCJ23" s="328"/>
      <c r="JCK23" s="328"/>
      <c r="JCL23" s="328"/>
      <c r="JCM23" s="332"/>
      <c r="JCN23" s="127"/>
      <c r="JCO23" s="127"/>
      <c r="JCP23" s="127"/>
      <c r="JCQ23" s="127"/>
      <c r="JCR23" s="98"/>
      <c r="JCS23" s="98"/>
      <c r="JCT23" s="328"/>
      <c r="JCU23" s="328"/>
      <c r="JCV23" s="328"/>
      <c r="JCW23" s="332"/>
      <c r="JCX23" s="127"/>
      <c r="JCY23" s="127"/>
      <c r="JCZ23" s="127"/>
      <c r="JDA23" s="127"/>
      <c r="JDB23" s="98"/>
      <c r="JDC23" s="98"/>
      <c r="JDD23" s="328"/>
      <c r="JDE23" s="328"/>
      <c r="JDF23" s="328"/>
      <c r="JDG23" s="332"/>
      <c r="JDH23" s="127"/>
      <c r="JDI23" s="127"/>
      <c r="JDJ23" s="127"/>
      <c r="JDK23" s="127"/>
      <c r="JDL23" s="98"/>
      <c r="JDM23" s="98"/>
      <c r="JDN23" s="328"/>
      <c r="JDO23" s="328"/>
      <c r="JDP23" s="328"/>
      <c r="JDQ23" s="332"/>
      <c r="JDR23" s="127"/>
      <c r="JDS23" s="127"/>
      <c r="JDT23" s="127"/>
      <c r="JDU23" s="127"/>
      <c r="JDV23" s="98"/>
      <c r="JDW23" s="98"/>
      <c r="JDX23" s="328"/>
      <c r="JDY23" s="328"/>
      <c r="JDZ23" s="328"/>
      <c r="JEA23" s="332"/>
      <c r="JEB23" s="127"/>
      <c r="JEC23" s="127"/>
      <c r="JED23" s="127"/>
      <c r="JEE23" s="127"/>
      <c r="JEF23" s="98"/>
      <c r="JEG23" s="98"/>
      <c r="JEH23" s="328"/>
      <c r="JEI23" s="328"/>
      <c r="JEJ23" s="328"/>
      <c r="JEK23" s="332"/>
      <c r="JEL23" s="127"/>
      <c r="JEM23" s="127"/>
      <c r="JEN23" s="127"/>
      <c r="JEO23" s="127"/>
      <c r="JEP23" s="98"/>
      <c r="JEQ23" s="98"/>
      <c r="JER23" s="328"/>
      <c r="JES23" s="328"/>
      <c r="JET23" s="328"/>
      <c r="JEU23" s="332"/>
      <c r="JEV23" s="127"/>
      <c r="JEW23" s="127"/>
      <c r="JEX23" s="127"/>
      <c r="JEY23" s="127"/>
      <c r="JEZ23" s="98"/>
      <c r="JFA23" s="98"/>
      <c r="JFB23" s="328"/>
      <c r="JFC23" s="328"/>
      <c r="JFD23" s="328"/>
      <c r="JFE23" s="332"/>
      <c r="JFF23" s="127"/>
      <c r="JFG23" s="127"/>
      <c r="JFH23" s="127"/>
      <c r="JFI23" s="127"/>
      <c r="JFJ23" s="98"/>
      <c r="JFK23" s="98"/>
      <c r="JFL23" s="328"/>
      <c r="JFM23" s="328"/>
      <c r="JFN23" s="328"/>
      <c r="JFO23" s="332"/>
      <c r="JFP23" s="127"/>
      <c r="JFQ23" s="127"/>
      <c r="JFR23" s="127"/>
      <c r="JFS23" s="127"/>
      <c r="JFT23" s="98"/>
      <c r="JFU23" s="98"/>
      <c r="JFV23" s="328"/>
      <c r="JFW23" s="328"/>
      <c r="JFX23" s="328"/>
      <c r="JFY23" s="332"/>
      <c r="JFZ23" s="127"/>
      <c r="JGA23" s="127"/>
      <c r="JGB23" s="127"/>
      <c r="JGC23" s="127"/>
      <c r="JGD23" s="98"/>
      <c r="JGE23" s="98"/>
      <c r="JGF23" s="328"/>
      <c r="JGG23" s="328"/>
      <c r="JGH23" s="328"/>
      <c r="JGI23" s="332"/>
      <c r="JGJ23" s="127"/>
      <c r="JGK23" s="127"/>
      <c r="JGL23" s="127"/>
      <c r="JGM23" s="127"/>
      <c r="JGN23" s="98"/>
      <c r="JGO23" s="98"/>
      <c r="JGP23" s="328"/>
      <c r="JGQ23" s="328"/>
      <c r="JGR23" s="328"/>
      <c r="JGS23" s="332"/>
      <c r="JGT23" s="127"/>
      <c r="JGU23" s="127"/>
      <c r="JGV23" s="127"/>
      <c r="JGW23" s="127"/>
      <c r="JGX23" s="98"/>
      <c r="JGY23" s="98"/>
      <c r="JGZ23" s="328"/>
      <c r="JHA23" s="328"/>
      <c r="JHB23" s="328"/>
      <c r="JHC23" s="332"/>
      <c r="JHD23" s="127"/>
      <c r="JHE23" s="127"/>
      <c r="JHF23" s="127"/>
      <c r="JHG23" s="127"/>
      <c r="JHH23" s="98"/>
      <c r="JHI23" s="98"/>
      <c r="JHJ23" s="328"/>
      <c r="JHK23" s="328"/>
      <c r="JHL23" s="328"/>
      <c r="JHM23" s="332"/>
      <c r="JHN23" s="127"/>
      <c r="JHO23" s="127"/>
      <c r="JHP23" s="127"/>
      <c r="JHQ23" s="127"/>
      <c r="JHR23" s="98"/>
      <c r="JHS23" s="98"/>
      <c r="JHT23" s="328"/>
      <c r="JHU23" s="328"/>
      <c r="JHV23" s="328"/>
      <c r="JHW23" s="332"/>
      <c r="JHX23" s="127"/>
      <c r="JHY23" s="127"/>
      <c r="JHZ23" s="127"/>
      <c r="JIA23" s="127"/>
      <c r="JIB23" s="98"/>
      <c r="JIC23" s="98"/>
      <c r="JID23" s="328"/>
      <c r="JIE23" s="328"/>
      <c r="JIF23" s="328"/>
      <c r="JIG23" s="332"/>
      <c r="JIH23" s="127"/>
      <c r="JII23" s="127"/>
      <c r="JIJ23" s="127"/>
      <c r="JIK23" s="127"/>
      <c r="JIL23" s="98"/>
      <c r="JIM23" s="98"/>
      <c r="JIN23" s="328"/>
      <c r="JIO23" s="328"/>
      <c r="JIP23" s="328"/>
      <c r="JIQ23" s="332"/>
      <c r="JIR23" s="127"/>
      <c r="JIS23" s="127"/>
      <c r="JIT23" s="127"/>
      <c r="JIU23" s="127"/>
      <c r="JIV23" s="98"/>
      <c r="JIW23" s="98"/>
      <c r="JIX23" s="328"/>
      <c r="JIY23" s="328"/>
      <c r="JIZ23" s="328"/>
      <c r="JJA23" s="332"/>
      <c r="JJB23" s="127"/>
      <c r="JJC23" s="127"/>
      <c r="JJD23" s="127"/>
      <c r="JJE23" s="127"/>
      <c r="JJF23" s="98"/>
      <c r="JJG23" s="98"/>
      <c r="JJH23" s="328"/>
      <c r="JJI23" s="328"/>
      <c r="JJJ23" s="328"/>
      <c r="JJK23" s="332"/>
      <c r="JJL23" s="127"/>
      <c r="JJM23" s="127"/>
      <c r="JJN23" s="127"/>
      <c r="JJO23" s="127"/>
      <c r="JJP23" s="98"/>
      <c r="JJQ23" s="98"/>
      <c r="JJR23" s="328"/>
      <c r="JJS23" s="328"/>
      <c r="JJT23" s="328"/>
      <c r="JJU23" s="332"/>
      <c r="JJV23" s="127"/>
      <c r="JJW23" s="127"/>
      <c r="JJX23" s="127"/>
      <c r="JJY23" s="127"/>
      <c r="JJZ23" s="98"/>
      <c r="JKA23" s="98"/>
      <c r="JKB23" s="328"/>
      <c r="JKC23" s="328"/>
      <c r="JKD23" s="328"/>
      <c r="JKE23" s="332"/>
      <c r="JKF23" s="127"/>
      <c r="JKG23" s="127"/>
      <c r="JKH23" s="127"/>
      <c r="JKI23" s="127"/>
      <c r="JKJ23" s="98"/>
      <c r="JKK23" s="98"/>
      <c r="JKL23" s="328"/>
      <c r="JKM23" s="328"/>
      <c r="JKN23" s="328"/>
      <c r="JKO23" s="332"/>
      <c r="JKP23" s="127"/>
      <c r="JKQ23" s="127"/>
      <c r="JKR23" s="127"/>
      <c r="JKS23" s="127"/>
      <c r="JKT23" s="98"/>
      <c r="JKU23" s="98"/>
      <c r="JKV23" s="328"/>
      <c r="JKW23" s="328"/>
      <c r="JKX23" s="328"/>
      <c r="JKY23" s="332"/>
      <c r="JKZ23" s="127"/>
      <c r="JLA23" s="127"/>
      <c r="JLB23" s="127"/>
      <c r="JLC23" s="127"/>
      <c r="JLD23" s="98"/>
      <c r="JLE23" s="98"/>
      <c r="JLF23" s="328"/>
      <c r="JLG23" s="328"/>
      <c r="JLH23" s="328"/>
      <c r="JLI23" s="332"/>
      <c r="JLJ23" s="127"/>
      <c r="JLK23" s="127"/>
      <c r="JLL23" s="127"/>
      <c r="JLM23" s="127"/>
      <c r="JLN23" s="98"/>
      <c r="JLO23" s="98"/>
      <c r="JLP23" s="328"/>
      <c r="JLQ23" s="328"/>
      <c r="JLR23" s="328"/>
      <c r="JLS23" s="332"/>
      <c r="JLT23" s="127"/>
      <c r="JLU23" s="127"/>
      <c r="JLV23" s="127"/>
      <c r="JLW23" s="127"/>
      <c r="JLX23" s="98"/>
      <c r="JLY23" s="98"/>
      <c r="JLZ23" s="328"/>
      <c r="JMA23" s="328"/>
      <c r="JMB23" s="328"/>
      <c r="JMC23" s="332"/>
      <c r="JMD23" s="127"/>
      <c r="JME23" s="127"/>
      <c r="JMF23" s="127"/>
      <c r="JMG23" s="127"/>
      <c r="JMH23" s="98"/>
      <c r="JMI23" s="98"/>
      <c r="JMJ23" s="328"/>
      <c r="JMK23" s="328"/>
      <c r="JML23" s="328"/>
      <c r="JMM23" s="332"/>
      <c r="JMN23" s="127"/>
      <c r="JMO23" s="127"/>
      <c r="JMP23" s="127"/>
      <c r="JMQ23" s="127"/>
      <c r="JMR23" s="98"/>
      <c r="JMS23" s="98"/>
      <c r="JMT23" s="328"/>
      <c r="JMU23" s="328"/>
      <c r="JMV23" s="328"/>
      <c r="JMW23" s="332"/>
      <c r="JMX23" s="127"/>
      <c r="JMY23" s="127"/>
      <c r="JMZ23" s="127"/>
      <c r="JNA23" s="127"/>
      <c r="JNB23" s="98"/>
      <c r="JNC23" s="98"/>
      <c r="JND23" s="328"/>
      <c r="JNE23" s="328"/>
      <c r="JNF23" s="328"/>
      <c r="JNG23" s="332"/>
      <c r="JNH23" s="127"/>
      <c r="JNI23" s="127"/>
      <c r="JNJ23" s="127"/>
      <c r="JNK23" s="127"/>
      <c r="JNL23" s="98"/>
      <c r="JNM23" s="98"/>
      <c r="JNN23" s="328"/>
      <c r="JNO23" s="328"/>
      <c r="JNP23" s="328"/>
      <c r="JNQ23" s="332"/>
      <c r="JNR23" s="127"/>
      <c r="JNS23" s="127"/>
      <c r="JNT23" s="127"/>
      <c r="JNU23" s="127"/>
      <c r="JNV23" s="98"/>
      <c r="JNW23" s="98"/>
      <c r="JNX23" s="328"/>
      <c r="JNY23" s="328"/>
      <c r="JNZ23" s="328"/>
      <c r="JOA23" s="332"/>
      <c r="JOB23" s="127"/>
      <c r="JOC23" s="127"/>
      <c r="JOD23" s="127"/>
      <c r="JOE23" s="127"/>
      <c r="JOF23" s="98"/>
      <c r="JOG23" s="98"/>
      <c r="JOH23" s="328"/>
      <c r="JOI23" s="328"/>
      <c r="JOJ23" s="328"/>
      <c r="JOK23" s="332"/>
      <c r="JOL23" s="127"/>
      <c r="JOM23" s="127"/>
      <c r="JON23" s="127"/>
      <c r="JOO23" s="127"/>
      <c r="JOP23" s="98"/>
      <c r="JOQ23" s="98"/>
      <c r="JOR23" s="328"/>
      <c r="JOS23" s="328"/>
      <c r="JOT23" s="328"/>
      <c r="JOU23" s="332"/>
      <c r="JOV23" s="127"/>
      <c r="JOW23" s="127"/>
      <c r="JOX23" s="127"/>
      <c r="JOY23" s="127"/>
      <c r="JOZ23" s="98"/>
      <c r="JPA23" s="98"/>
      <c r="JPB23" s="328"/>
      <c r="JPC23" s="328"/>
      <c r="JPD23" s="328"/>
      <c r="JPE23" s="332"/>
      <c r="JPF23" s="127"/>
      <c r="JPG23" s="127"/>
      <c r="JPH23" s="127"/>
      <c r="JPI23" s="127"/>
      <c r="JPJ23" s="98"/>
      <c r="JPK23" s="98"/>
      <c r="JPL23" s="328"/>
      <c r="JPM23" s="328"/>
      <c r="JPN23" s="328"/>
      <c r="JPO23" s="332"/>
      <c r="JPP23" s="127"/>
      <c r="JPQ23" s="127"/>
      <c r="JPR23" s="127"/>
      <c r="JPS23" s="127"/>
      <c r="JPT23" s="98"/>
      <c r="JPU23" s="98"/>
      <c r="JPV23" s="328"/>
      <c r="JPW23" s="328"/>
      <c r="JPX23" s="328"/>
      <c r="JPY23" s="332"/>
      <c r="JPZ23" s="127"/>
      <c r="JQA23" s="127"/>
      <c r="JQB23" s="127"/>
      <c r="JQC23" s="127"/>
      <c r="JQD23" s="98"/>
      <c r="JQE23" s="98"/>
      <c r="JQF23" s="328"/>
      <c r="JQG23" s="328"/>
      <c r="JQH23" s="328"/>
      <c r="JQI23" s="332"/>
      <c r="JQJ23" s="127"/>
      <c r="JQK23" s="127"/>
      <c r="JQL23" s="127"/>
      <c r="JQM23" s="127"/>
      <c r="JQN23" s="98"/>
      <c r="JQO23" s="98"/>
      <c r="JQP23" s="328"/>
      <c r="JQQ23" s="328"/>
      <c r="JQR23" s="328"/>
      <c r="JQS23" s="332"/>
      <c r="JQT23" s="127"/>
      <c r="JQU23" s="127"/>
      <c r="JQV23" s="127"/>
      <c r="JQW23" s="127"/>
      <c r="JQX23" s="98"/>
      <c r="JQY23" s="98"/>
      <c r="JQZ23" s="328"/>
      <c r="JRA23" s="328"/>
      <c r="JRB23" s="328"/>
      <c r="JRC23" s="332"/>
      <c r="JRD23" s="127"/>
      <c r="JRE23" s="127"/>
      <c r="JRF23" s="127"/>
      <c r="JRG23" s="127"/>
      <c r="JRH23" s="98"/>
      <c r="JRI23" s="98"/>
      <c r="JRJ23" s="328"/>
      <c r="JRK23" s="328"/>
      <c r="JRL23" s="328"/>
      <c r="JRM23" s="332"/>
      <c r="JRN23" s="127"/>
      <c r="JRO23" s="127"/>
      <c r="JRP23" s="127"/>
      <c r="JRQ23" s="127"/>
      <c r="JRR23" s="98"/>
      <c r="JRS23" s="98"/>
      <c r="JRT23" s="328"/>
      <c r="JRU23" s="328"/>
      <c r="JRV23" s="328"/>
      <c r="JRW23" s="332"/>
      <c r="JRX23" s="127"/>
      <c r="JRY23" s="127"/>
      <c r="JRZ23" s="127"/>
      <c r="JSA23" s="127"/>
      <c r="JSB23" s="98"/>
      <c r="JSC23" s="98"/>
      <c r="JSD23" s="328"/>
      <c r="JSE23" s="328"/>
      <c r="JSF23" s="328"/>
      <c r="JSG23" s="332"/>
      <c r="JSH23" s="127"/>
      <c r="JSI23" s="127"/>
      <c r="JSJ23" s="127"/>
      <c r="JSK23" s="127"/>
      <c r="JSL23" s="98"/>
      <c r="JSM23" s="98"/>
      <c r="JSN23" s="328"/>
      <c r="JSO23" s="328"/>
      <c r="JSP23" s="328"/>
      <c r="JSQ23" s="332"/>
      <c r="JSR23" s="127"/>
      <c r="JSS23" s="127"/>
      <c r="JST23" s="127"/>
      <c r="JSU23" s="127"/>
      <c r="JSV23" s="98"/>
      <c r="JSW23" s="98"/>
      <c r="JSX23" s="328"/>
      <c r="JSY23" s="328"/>
      <c r="JSZ23" s="328"/>
      <c r="JTA23" s="332"/>
      <c r="JTB23" s="127"/>
      <c r="JTC23" s="127"/>
      <c r="JTD23" s="127"/>
      <c r="JTE23" s="127"/>
      <c r="JTF23" s="98"/>
      <c r="JTG23" s="98"/>
      <c r="JTH23" s="328"/>
      <c r="JTI23" s="328"/>
      <c r="JTJ23" s="328"/>
      <c r="JTK23" s="332"/>
      <c r="JTL23" s="127"/>
      <c r="JTM23" s="127"/>
      <c r="JTN23" s="127"/>
      <c r="JTO23" s="127"/>
      <c r="JTP23" s="98"/>
      <c r="JTQ23" s="98"/>
      <c r="JTR23" s="328"/>
      <c r="JTS23" s="328"/>
      <c r="JTT23" s="328"/>
      <c r="JTU23" s="332"/>
      <c r="JTV23" s="127"/>
      <c r="JTW23" s="127"/>
      <c r="JTX23" s="127"/>
      <c r="JTY23" s="127"/>
      <c r="JTZ23" s="98"/>
      <c r="JUA23" s="98"/>
      <c r="JUB23" s="328"/>
      <c r="JUC23" s="328"/>
      <c r="JUD23" s="328"/>
      <c r="JUE23" s="332"/>
      <c r="JUF23" s="127"/>
      <c r="JUG23" s="127"/>
      <c r="JUH23" s="127"/>
      <c r="JUI23" s="127"/>
      <c r="JUJ23" s="98"/>
      <c r="JUK23" s="98"/>
      <c r="JUL23" s="328"/>
      <c r="JUM23" s="328"/>
      <c r="JUN23" s="328"/>
      <c r="JUO23" s="332"/>
      <c r="JUP23" s="127"/>
      <c r="JUQ23" s="127"/>
      <c r="JUR23" s="127"/>
      <c r="JUS23" s="127"/>
      <c r="JUT23" s="98"/>
      <c r="JUU23" s="98"/>
      <c r="JUV23" s="328"/>
      <c r="JUW23" s="328"/>
      <c r="JUX23" s="328"/>
      <c r="JUY23" s="332"/>
      <c r="JUZ23" s="127"/>
      <c r="JVA23" s="127"/>
      <c r="JVB23" s="127"/>
      <c r="JVC23" s="127"/>
      <c r="JVD23" s="98"/>
      <c r="JVE23" s="98"/>
      <c r="JVF23" s="328"/>
      <c r="JVG23" s="328"/>
      <c r="JVH23" s="328"/>
      <c r="JVI23" s="332"/>
      <c r="JVJ23" s="127"/>
      <c r="JVK23" s="127"/>
      <c r="JVL23" s="127"/>
      <c r="JVM23" s="127"/>
      <c r="JVN23" s="98"/>
      <c r="JVO23" s="98"/>
      <c r="JVP23" s="328"/>
      <c r="JVQ23" s="328"/>
      <c r="JVR23" s="328"/>
      <c r="JVS23" s="332"/>
      <c r="JVT23" s="127"/>
      <c r="JVU23" s="127"/>
      <c r="JVV23" s="127"/>
      <c r="JVW23" s="127"/>
      <c r="JVX23" s="98"/>
      <c r="JVY23" s="98"/>
      <c r="JVZ23" s="328"/>
      <c r="JWA23" s="328"/>
      <c r="JWB23" s="328"/>
      <c r="JWC23" s="332"/>
      <c r="JWD23" s="127"/>
      <c r="JWE23" s="127"/>
      <c r="JWF23" s="127"/>
      <c r="JWG23" s="127"/>
      <c r="JWH23" s="98"/>
      <c r="JWI23" s="98"/>
      <c r="JWJ23" s="328"/>
      <c r="JWK23" s="328"/>
      <c r="JWL23" s="328"/>
      <c r="JWM23" s="332"/>
      <c r="JWN23" s="127"/>
      <c r="JWO23" s="127"/>
      <c r="JWP23" s="127"/>
      <c r="JWQ23" s="127"/>
      <c r="JWR23" s="98"/>
      <c r="JWS23" s="98"/>
      <c r="JWT23" s="328"/>
      <c r="JWU23" s="328"/>
      <c r="JWV23" s="328"/>
      <c r="JWW23" s="332"/>
      <c r="JWX23" s="127"/>
      <c r="JWY23" s="127"/>
      <c r="JWZ23" s="127"/>
      <c r="JXA23" s="127"/>
      <c r="JXB23" s="98"/>
      <c r="JXC23" s="98"/>
      <c r="JXD23" s="328"/>
      <c r="JXE23" s="328"/>
      <c r="JXF23" s="328"/>
      <c r="JXG23" s="332"/>
      <c r="JXH23" s="127"/>
      <c r="JXI23" s="127"/>
      <c r="JXJ23" s="127"/>
      <c r="JXK23" s="127"/>
      <c r="JXL23" s="98"/>
      <c r="JXM23" s="98"/>
      <c r="JXN23" s="328"/>
      <c r="JXO23" s="328"/>
      <c r="JXP23" s="328"/>
      <c r="JXQ23" s="332"/>
      <c r="JXR23" s="127"/>
      <c r="JXS23" s="127"/>
      <c r="JXT23" s="127"/>
      <c r="JXU23" s="127"/>
      <c r="JXV23" s="98"/>
      <c r="JXW23" s="98"/>
      <c r="JXX23" s="328"/>
      <c r="JXY23" s="328"/>
      <c r="JXZ23" s="328"/>
      <c r="JYA23" s="332"/>
      <c r="JYB23" s="127"/>
      <c r="JYC23" s="127"/>
      <c r="JYD23" s="127"/>
      <c r="JYE23" s="127"/>
      <c r="JYF23" s="98"/>
      <c r="JYG23" s="98"/>
      <c r="JYH23" s="328"/>
      <c r="JYI23" s="328"/>
      <c r="JYJ23" s="328"/>
      <c r="JYK23" s="332"/>
      <c r="JYL23" s="127"/>
      <c r="JYM23" s="127"/>
      <c r="JYN23" s="127"/>
      <c r="JYO23" s="127"/>
      <c r="JYP23" s="98"/>
      <c r="JYQ23" s="98"/>
      <c r="JYR23" s="328"/>
      <c r="JYS23" s="328"/>
      <c r="JYT23" s="328"/>
      <c r="JYU23" s="332"/>
      <c r="JYV23" s="127"/>
      <c r="JYW23" s="127"/>
      <c r="JYX23" s="127"/>
      <c r="JYY23" s="127"/>
      <c r="JYZ23" s="98"/>
      <c r="JZA23" s="98"/>
      <c r="JZB23" s="328"/>
      <c r="JZC23" s="328"/>
      <c r="JZD23" s="328"/>
      <c r="JZE23" s="332"/>
      <c r="JZF23" s="127"/>
      <c r="JZG23" s="127"/>
      <c r="JZH23" s="127"/>
      <c r="JZI23" s="127"/>
      <c r="JZJ23" s="98"/>
      <c r="JZK23" s="98"/>
      <c r="JZL23" s="328"/>
      <c r="JZM23" s="328"/>
      <c r="JZN23" s="328"/>
      <c r="JZO23" s="332"/>
      <c r="JZP23" s="127"/>
      <c r="JZQ23" s="127"/>
      <c r="JZR23" s="127"/>
      <c r="JZS23" s="127"/>
      <c r="JZT23" s="98"/>
      <c r="JZU23" s="98"/>
      <c r="JZV23" s="328"/>
      <c r="JZW23" s="328"/>
      <c r="JZX23" s="328"/>
      <c r="JZY23" s="332"/>
      <c r="JZZ23" s="127"/>
      <c r="KAA23" s="127"/>
      <c r="KAB23" s="127"/>
      <c r="KAC23" s="127"/>
      <c r="KAD23" s="98"/>
      <c r="KAE23" s="98"/>
      <c r="KAF23" s="328"/>
      <c r="KAG23" s="328"/>
      <c r="KAH23" s="328"/>
      <c r="KAI23" s="332"/>
      <c r="KAJ23" s="127"/>
      <c r="KAK23" s="127"/>
      <c r="KAL23" s="127"/>
      <c r="KAM23" s="127"/>
      <c r="KAN23" s="98"/>
      <c r="KAO23" s="98"/>
      <c r="KAP23" s="328"/>
      <c r="KAQ23" s="328"/>
      <c r="KAR23" s="328"/>
      <c r="KAS23" s="332"/>
      <c r="KAT23" s="127"/>
      <c r="KAU23" s="127"/>
      <c r="KAV23" s="127"/>
      <c r="KAW23" s="127"/>
      <c r="KAX23" s="98"/>
      <c r="KAY23" s="98"/>
      <c r="KAZ23" s="328"/>
      <c r="KBA23" s="328"/>
      <c r="KBB23" s="328"/>
      <c r="KBC23" s="332"/>
      <c r="KBD23" s="127"/>
      <c r="KBE23" s="127"/>
      <c r="KBF23" s="127"/>
      <c r="KBG23" s="127"/>
      <c r="KBH23" s="98"/>
      <c r="KBI23" s="98"/>
      <c r="KBJ23" s="328"/>
      <c r="KBK23" s="328"/>
      <c r="KBL23" s="328"/>
      <c r="KBM23" s="332"/>
      <c r="KBN23" s="127"/>
      <c r="KBO23" s="127"/>
      <c r="KBP23" s="127"/>
      <c r="KBQ23" s="127"/>
      <c r="KBR23" s="98"/>
      <c r="KBS23" s="98"/>
      <c r="KBT23" s="328"/>
      <c r="KBU23" s="328"/>
      <c r="KBV23" s="328"/>
      <c r="KBW23" s="332"/>
      <c r="KBX23" s="127"/>
      <c r="KBY23" s="127"/>
      <c r="KBZ23" s="127"/>
      <c r="KCA23" s="127"/>
      <c r="KCB23" s="98"/>
      <c r="KCC23" s="98"/>
      <c r="KCD23" s="328"/>
      <c r="KCE23" s="328"/>
      <c r="KCF23" s="328"/>
      <c r="KCG23" s="332"/>
      <c r="KCH23" s="127"/>
      <c r="KCI23" s="127"/>
      <c r="KCJ23" s="127"/>
      <c r="KCK23" s="127"/>
      <c r="KCL23" s="98"/>
      <c r="KCM23" s="98"/>
      <c r="KCN23" s="328"/>
      <c r="KCO23" s="328"/>
      <c r="KCP23" s="328"/>
      <c r="KCQ23" s="332"/>
      <c r="KCR23" s="127"/>
      <c r="KCS23" s="127"/>
      <c r="KCT23" s="127"/>
      <c r="KCU23" s="127"/>
      <c r="KCV23" s="98"/>
      <c r="KCW23" s="98"/>
      <c r="KCX23" s="328"/>
      <c r="KCY23" s="328"/>
      <c r="KCZ23" s="328"/>
      <c r="KDA23" s="332"/>
      <c r="KDB23" s="127"/>
      <c r="KDC23" s="127"/>
      <c r="KDD23" s="127"/>
      <c r="KDE23" s="127"/>
      <c r="KDF23" s="98"/>
      <c r="KDG23" s="98"/>
      <c r="KDH23" s="328"/>
      <c r="KDI23" s="328"/>
      <c r="KDJ23" s="328"/>
      <c r="KDK23" s="332"/>
      <c r="KDL23" s="127"/>
      <c r="KDM23" s="127"/>
      <c r="KDN23" s="127"/>
      <c r="KDO23" s="127"/>
      <c r="KDP23" s="98"/>
      <c r="KDQ23" s="98"/>
      <c r="KDR23" s="328"/>
      <c r="KDS23" s="328"/>
      <c r="KDT23" s="328"/>
      <c r="KDU23" s="332"/>
      <c r="KDV23" s="127"/>
      <c r="KDW23" s="127"/>
      <c r="KDX23" s="127"/>
      <c r="KDY23" s="127"/>
      <c r="KDZ23" s="98"/>
      <c r="KEA23" s="98"/>
      <c r="KEB23" s="328"/>
      <c r="KEC23" s="328"/>
      <c r="KED23" s="328"/>
      <c r="KEE23" s="332"/>
      <c r="KEF23" s="127"/>
      <c r="KEG23" s="127"/>
      <c r="KEH23" s="127"/>
      <c r="KEI23" s="127"/>
      <c r="KEJ23" s="98"/>
      <c r="KEK23" s="98"/>
      <c r="KEL23" s="328"/>
      <c r="KEM23" s="328"/>
      <c r="KEN23" s="328"/>
      <c r="KEO23" s="332"/>
      <c r="KEP23" s="127"/>
      <c r="KEQ23" s="127"/>
      <c r="KER23" s="127"/>
      <c r="KES23" s="127"/>
      <c r="KET23" s="98"/>
      <c r="KEU23" s="98"/>
      <c r="KEV23" s="328"/>
      <c r="KEW23" s="328"/>
      <c r="KEX23" s="328"/>
      <c r="KEY23" s="332"/>
      <c r="KEZ23" s="127"/>
      <c r="KFA23" s="127"/>
      <c r="KFB23" s="127"/>
      <c r="KFC23" s="127"/>
      <c r="KFD23" s="98"/>
      <c r="KFE23" s="98"/>
      <c r="KFF23" s="328"/>
      <c r="KFG23" s="328"/>
      <c r="KFH23" s="328"/>
      <c r="KFI23" s="332"/>
      <c r="KFJ23" s="127"/>
      <c r="KFK23" s="127"/>
      <c r="KFL23" s="127"/>
      <c r="KFM23" s="127"/>
      <c r="KFN23" s="98"/>
      <c r="KFO23" s="98"/>
      <c r="KFP23" s="328"/>
      <c r="KFQ23" s="328"/>
      <c r="KFR23" s="328"/>
      <c r="KFS23" s="332"/>
      <c r="KFT23" s="127"/>
      <c r="KFU23" s="127"/>
      <c r="KFV23" s="127"/>
      <c r="KFW23" s="127"/>
      <c r="KFX23" s="98"/>
      <c r="KFY23" s="98"/>
      <c r="KFZ23" s="328"/>
      <c r="KGA23" s="328"/>
      <c r="KGB23" s="328"/>
      <c r="KGC23" s="332"/>
      <c r="KGD23" s="127"/>
      <c r="KGE23" s="127"/>
      <c r="KGF23" s="127"/>
      <c r="KGG23" s="127"/>
      <c r="KGH23" s="98"/>
      <c r="KGI23" s="98"/>
      <c r="KGJ23" s="328"/>
      <c r="KGK23" s="328"/>
      <c r="KGL23" s="328"/>
      <c r="KGM23" s="332"/>
      <c r="KGN23" s="127"/>
      <c r="KGO23" s="127"/>
      <c r="KGP23" s="127"/>
      <c r="KGQ23" s="127"/>
      <c r="KGR23" s="98"/>
      <c r="KGS23" s="98"/>
      <c r="KGT23" s="328"/>
      <c r="KGU23" s="328"/>
      <c r="KGV23" s="328"/>
      <c r="KGW23" s="332"/>
      <c r="KGX23" s="127"/>
      <c r="KGY23" s="127"/>
      <c r="KGZ23" s="127"/>
      <c r="KHA23" s="127"/>
      <c r="KHB23" s="98"/>
      <c r="KHC23" s="98"/>
      <c r="KHD23" s="328"/>
      <c r="KHE23" s="328"/>
      <c r="KHF23" s="328"/>
      <c r="KHG23" s="332"/>
      <c r="KHH23" s="127"/>
      <c r="KHI23" s="127"/>
      <c r="KHJ23" s="127"/>
      <c r="KHK23" s="127"/>
      <c r="KHL23" s="98"/>
      <c r="KHM23" s="98"/>
      <c r="KHN23" s="328"/>
      <c r="KHO23" s="328"/>
      <c r="KHP23" s="328"/>
      <c r="KHQ23" s="332"/>
      <c r="KHR23" s="127"/>
      <c r="KHS23" s="127"/>
      <c r="KHT23" s="127"/>
      <c r="KHU23" s="127"/>
      <c r="KHV23" s="98"/>
      <c r="KHW23" s="98"/>
      <c r="KHX23" s="328"/>
      <c r="KHY23" s="328"/>
      <c r="KHZ23" s="328"/>
      <c r="KIA23" s="332"/>
      <c r="KIB23" s="127"/>
      <c r="KIC23" s="127"/>
      <c r="KID23" s="127"/>
      <c r="KIE23" s="127"/>
      <c r="KIF23" s="98"/>
      <c r="KIG23" s="98"/>
      <c r="KIH23" s="328"/>
      <c r="KII23" s="328"/>
      <c r="KIJ23" s="328"/>
      <c r="KIK23" s="332"/>
      <c r="KIL23" s="127"/>
      <c r="KIM23" s="127"/>
      <c r="KIN23" s="127"/>
      <c r="KIO23" s="127"/>
      <c r="KIP23" s="98"/>
      <c r="KIQ23" s="98"/>
      <c r="KIR23" s="328"/>
      <c r="KIS23" s="328"/>
      <c r="KIT23" s="328"/>
      <c r="KIU23" s="332"/>
      <c r="KIV23" s="127"/>
      <c r="KIW23" s="127"/>
      <c r="KIX23" s="127"/>
      <c r="KIY23" s="127"/>
      <c r="KIZ23" s="98"/>
      <c r="KJA23" s="98"/>
      <c r="KJB23" s="328"/>
      <c r="KJC23" s="328"/>
      <c r="KJD23" s="328"/>
      <c r="KJE23" s="332"/>
      <c r="KJF23" s="127"/>
      <c r="KJG23" s="127"/>
      <c r="KJH23" s="127"/>
      <c r="KJI23" s="127"/>
      <c r="KJJ23" s="98"/>
      <c r="KJK23" s="98"/>
      <c r="KJL23" s="328"/>
      <c r="KJM23" s="328"/>
      <c r="KJN23" s="328"/>
      <c r="KJO23" s="332"/>
      <c r="KJP23" s="127"/>
      <c r="KJQ23" s="127"/>
      <c r="KJR23" s="127"/>
      <c r="KJS23" s="127"/>
      <c r="KJT23" s="98"/>
      <c r="KJU23" s="98"/>
      <c r="KJV23" s="328"/>
      <c r="KJW23" s="328"/>
      <c r="KJX23" s="328"/>
      <c r="KJY23" s="332"/>
      <c r="KJZ23" s="127"/>
      <c r="KKA23" s="127"/>
      <c r="KKB23" s="127"/>
      <c r="KKC23" s="127"/>
      <c r="KKD23" s="98"/>
      <c r="KKE23" s="98"/>
      <c r="KKF23" s="328"/>
      <c r="KKG23" s="328"/>
      <c r="KKH23" s="328"/>
      <c r="KKI23" s="332"/>
      <c r="KKJ23" s="127"/>
      <c r="KKK23" s="127"/>
      <c r="KKL23" s="127"/>
      <c r="KKM23" s="127"/>
      <c r="KKN23" s="98"/>
      <c r="KKO23" s="98"/>
      <c r="KKP23" s="328"/>
      <c r="KKQ23" s="328"/>
      <c r="KKR23" s="328"/>
      <c r="KKS23" s="332"/>
      <c r="KKT23" s="127"/>
      <c r="KKU23" s="127"/>
      <c r="KKV23" s="127"/>
      <c r="KKW23" s="127"/>
      <c r="KKX23" s="98"/>
      <c r="KKY23" s="98"/>
      <c r="KKZ23" s="328"/>
      <c r="KLA23" s="328"/>
      <c r="KLB23" s="328"/>
      <c r="KLC23" s="332"/>
      <c r="KLD23" s="127"/>
      <c r="KLE23" s="127"/>
      <c r="KLF23" s="127"/>
      <c r="KLG23" s="127"/>
      <c r="KLH23" s="98"/>
      <c r="KLI23" s="98"/>
      <c r="KLJ23" s="328"/>
      <c r="KLK23" s="328"/>
      <c r="KLL23" s="328"/>
      <c r="KLM23" s="332"/>
      <c r="KLN23" s="127"/>
      <c r="KLO23" s="127"/>
      <c r="KLP23" s="127"/>
      <c r="KLQ23" s="127"/>
      <c r="KLR23" s="98"/>
      <c r="KLS23" s="98"/>
      <c r="KLT23" s="328"/>
      <c r="KLU23" s="328"/>
      <c r="KLV23" s="328"/>
      <c r="KLW23" s="332"/>
      <c r="KLX23" s="127"/>
      <c r="KLY23" s="127"/>
      <c r="KLZ23" s="127"/>
      <c r="KMA23" s="127"/>
      <c r="KMB23" s="98"/>
      <c r="KMC23" s="98"/>
      <c r="KMD23" s="328"/>
      <c r="KME23" s="328"/>
      <c r="KMF23" s="328"/>
      <c r="KMG23" s="332"/>
      <c r="KMH23" s="127"/>
      <c r="KMI23" s="127"/>
      <c r="KMJ23" s="127"/>
      <c r="KMK23" s="127"/>
      <c r="KML23" s="98"/>
      <c r="KMM23" s="98"/>
      <c r="KMN23" s="328"/>
      <c r="KMO23" s="328"/>
      <c r="KMP23" s="328"/>
      <c r="KMQ23" s="332"/>
      <c r="KMR23" s="127"/>
      <c r="KMS23" s="127"/>
      <c r="KMT23" s="127"/>
      <c r="KMU23" s="127"/>
      <c r="KMV23" s="98"/>
      <c r="KMW23" s="98"/>
      <c r="KMX23" s="328"/>
      <c r="KMY23" s="328"/>
      <c r="KMZ23" s="328"/>
      <c r="KNA23" s="332"/>
      <c r="KNB23" s="127"/>
      <c r="KNC23" s="127"/>
      <c r="KND23" s="127"/>
      <c r="KNE23" s="127"/>
      <c r="KNF23" s="98"/>
      <c r="KNG23" s="98"/>
      <c r="KNH23" s="328"/>
      <c r="KNI23" s="328"/>
      <c r="KNJ23" s="328"/>
      <c r="KNK23" s="332"/>
      <c r="KNL23" s="127"/>
      <c r="KNM23" s="127"/>
      <c r="KNN23" s="127"/>
      <c r="KNO23" s="127"/>
      <c r="KNP23" s="98"/>
      <c r="KNQ23" s="98"/>
      <c r="KNR23" s="328"/>
      <c r="KNS23" s="328"/>
      <c r="KNT23" s="328"/>
      <c r="KNU23" s="332"/>
      <c r="KNV23" s="127"/>
      <c r="KNW23" s="127"/>
      <c r="KNX23" s="127"/>
      <c r="KNY23" s="127"/>
      <c r="KNZ23" s="98"/>
      <c r="KOA23" s="98"/>
      <c r="KOB23" s="328"/>
      <c r="KOC23" s="328"/>
      <c r="KOD23" s="328"/>
      <c r="KOE23" s="332"/>
      <c r="KOF23" s="127"/>
      <c r="KOG23" s="127"/>
      <c r="KOH23" s="127"/>
      <c r="KOI23" s="127"/>
      <c r="KOJ23" s="98"/>
      <c r="KOK23" s="98"/>
      <c r="KOL23" s="328"/>
      <c r="KOM23" s="328"/>
      <c r="KON23" s="328"/>
      <c r="KOO23" s="332"/>
      <c r="KOP23" s="127"/>
      <c r="KOQ23" s="127"/>
      <c r="KOR23" s="127"/>
      <c r="KOS23" s="127"/>
      <c r="KOT23" s="98"/>
      <c r="KOU23" s="98"/>
      <c r="KOV23" s="328"/>
      <c r="KOW23" s="328"/>
      <c r="KOX23" s="328"/>
      <c r="KOY23" s="332"/>
      <c r="KOZ23" s="127"/>
      <c r="KPA23" s="127"/>
      <c r="KPB23" s="127"/>
      <c r="KPC23" s="127"/>
      <c r="KPD23" s="98"/>
      <c r="KPE23" s="98"/>
      <c r="KPF23" s="328"/>
      <c r="KPG23" s="328"/>
      <c r="KPH23" s="328"/>
      <c r="KPI23" s="332"/>
      <c r="KPJ23" s="127"/>
      <c r="KPK23" s="127"/>
      <c r="KPL23" s="127"/>
      <c r="KPM23" s="127"/>
      <c r="KPN23" s="98"/>
      <c r="KPO23" s="98"/>
      <c r="KPP23" s="328"/>
      <c r="KPQ23" s="328"/>
      <c r="KPR23" s="328"/>
      <c r="KPS23" s="332"/>
      <c r="KPT23" s="127"/>
      <c r="KPU23" s="127"/>
      <c r="KPV23" s="127"/>
      <c r="KPW23" s="127"/>
      <c r="KPX23" s="98"/>
      <c r="KPY23" s="98"/>
      <c r="KPZ23" s="328"/>
      <c r="KQA23" s="328"/>
      <c r="KQB23" s="328"/>
      <c r="KQC23" s="332"/>
      <c r="KQD23" s="127"/>
      <c r="KQE23" s="127"/>
      <c r="KQF23" s="127"/>
      <c r="KQG23" s="127"/>
      <c r="KQH23" s="98"/>
      <c r="KQI23" s="98"/>
      <c r="KQJ23" s="328"/>
      <c r="KQK23" s="328"/>
      <c r="KQL23" s="328"/>
      <c r="KQM23" s="332"/>
      <c r="KQN23" s="127"/>
      <c r="KQO23" s="127"/>
      <c r="KQP23" s="127"/>
      <c r="KQQ23" s="127"/>
      <c r="KQR23" s="98"/>
      <c r="KQS23" s="98"/>
      <c r="KQT23" s="328"/>
      <c r="KQU23" s="328"/>
      <c r="KQV23" s="328"/>
      <c r="KQW23" s="332"/>
      <c r="KQX23" s="127"/>
      <c r="KQY23" s="127"/>
      <c r="KQZ23" s="127"/>
      <c r="KRA23" s="127"/>
      <c r="KRB23" s="98"/>
      <c r="KRC23" s="98"/>
      <c r="KRD23" s="328"/>
      <c r="KRE23" s="328"/>
      <c r="KRF23" s="328"/>
      <c r="KRG23" s="332"/>
      <c r="KRH23" s="127"/>
      <c r="KRI23" s="127"/>
      <c r="KRJ23" s="127"/>
      <c r="KRK23" s="127"/>
      <c r="KRL23" s="98"/>
      <c r="KRM23" s="98"/>
      <c r="KRN23" s="328"/>
      <c r="KRO23" s="328"/>
      <c r="KRP23" s="328"/>
      <c r="KRQ23" s="332"/>
      <c r="KRR23" s="127"/>
      <c r="KRS23" s="127"/>
      <c r="KRT23" s="127"/>
      <c r="KRU23" s="127"/>
      <c r="KRV23" s="98"/>
      <c r="KRW23" s="98"/>
      <c r="KRX23" s="328"/>
      <c r="KRY23" s="328"/>
      <c r="KRZ23" s="328"/>
      <c r="KSA23" s="332"/>
      <c r="KSB23" s="127"/>
      <c r="KSC23" s="127"/>
      <c r="KSD23" s="127"/>
      <c r="KSE23" s="127"/>
      <c r="KSF23" s="98"/>
      <c r="KSG23" s="98"/>
      <c r="KSH23" s="328"/>
      <c r="KSI23" s="328"/>
      <c r="KSJ23" s="328"/>
      <c r="KSK23" s="332"/>
      <c r="KSL23" s="127"/>
      <c r="KSM23" s="127"/>
      <c r="KSN23" s="127"/>
      <c r="KSO23" s="127"/>
      <c r="KSP23" s="98"/>
      <c r="KSQ23" s="98"/>
      <c r="KSR23" s="328"/>
      <c r="KSS23" s="328"/>
      <c r="KST23" s="328"/>
      <c r="KSU23" s="332"/>
      <c r="KSV23" s="127"/>
      <c r="KSW23" s="127"/>
      <c r="KSX23" s="127"/>
      <c r="KSY23" s="127"/>
      <c r="KSZ23" s="98"/>
      <c r="KTA23" s="98"/>
      <c r="KTB23" s="328"/>
      <c r="KTC23" s="328"/>
      <c r="KTD23" s="328"/>
      <c r="KTE23" s="332"/>
      <c r="KTF23" s="127"/>
      <c r="KTG23" s="127"/>
      <c r="KTH23" s="127"/>
      <c r="KTI23" s="127"/>
      <c r="KTJ23" s="98"/>
      <c r="KTK23" s="98"/>
      <c r="KTL23" s="328"/>
      <c r="KTM23" s="328"/>
      <c r="KTN23" s="328"/>
      <c r="KTO23" s="332"/>
      <c r="KTP23" s="127"/>
      <c r="KTQ23" s="127"/>
      <c r="KTR23" s="127"/>
      <c r="KTS23" s="127"/>
      <c r="KTT23" s="98"/>
      <c r="KTU23" s="98"/>
      <c r="KTV23" s="328"/>
      <c r="KTW23" s="328"/>
      <c r="KTX23" s="328"/>
      <c r="KTY23" s="332"/>
      <c r="KTZ23" s="127"/>
      <c r="KUA23" s="127"/>
      <c r="KUB23" s="127"/>
      <c r="KUC23" s="127"/>
      <c r="KUD23" s="98"/>
      <c r="KUE23" s="98"/>
      <c r="KUF23" s="328"/>
      <c r="KUG23" s="328"/>
      <c r="KUH23" s="328"/>
      <c r="KUI23" s="332"/>
      <c r="KUJ23" s="127"/>
      <c r="KUK23" s="127"/>
      <c r="KUL23" s="127"/>
      <c r="KUM23" s="127"/>
      <c r="KUN23" s="98"/>
      <c r="KUO23" s="98"/>
      <c r="KUP23" s="328"/>
      <c r="KUQ23" s="328"/>
      <c r="KUR23" s="328"/>
      <c r="KUS23" s="332"/>
      <c r="KUT23" s="127"/>
      <c r="KUU23" s="127"/>
      <c r="KUV23" s="127"/>
      <c r="KUW23" s="127"/>
      <c r="KUX23" s="98"/>
      <c r="KUY23" s="98"/>
      <c r="KUZ23" s="328"/>
      <c r="KVA23" s="328"/>
      <c r="KVB23" s="328"/>
      <c r="KVC23" s="332"/>
      <c r="KVD23" s="127"/>
      <c r="KVE23" s="127"/>
      <c r="KVF23" s="127"/>
      <c r="KVG23" s="127"/>
      <c r="KVH23" s="98"/>
      <c r="KVI23" s="98"/>
      <c r="KVJ23" s="328"/>
      <c r="KVK23" s="328"/>
      <c r="KVL23" s="328"/>
      <c r="KVM23" s="332"/>
      <c r="KVN23" s="127"/>
      <c r="KVO23" s="127"/>
      <c r="KVP23" s="127"/>
      <c r="KVQ23" s="127"/>
      <c r="KVR23" s="98"/>
      <c r="KVS23" s="98"/>
      <c r="KVT23" s="328"/>
      <c r="KVU23" s="328"/>
      <c r="KVV23" s="328"/>
      <c r="KVW23" s="332"/>
      <c r="KVX23" s="127"/>
      <c r="KVY23" s="127"/>
      <c r="KVZ23" s="127"/>
      <c r="KWA23" s="127"/>
      <c r="KWB23" s="98"/>
      <c r="KWC23" s="98"/>
      <c r="KWD23" s="328"/>
      <c r="KWE23" s="328"/>
      <c r="KWF23" s="328"/>
      <c r="KWG23" s="332"/>
      <c r="KWH23" s="127"/>
      <c r="KWI23" s="127"/>
      <c r="KWJ23" s="127"/>
      <c r="KWK23" s="127"/>
      <c r="KWL23" s="98"/>
      <c r="KWM23" s="98"/>
      <c r="KWN23" s="328"/>
      <c r="KWO23" s="328"/>
      <c r="KWP23" s="328"/>
      <c r="KWQ23" s="332"/>
      <c r="KWR23" s="127"/>
      <c r="KWS23" s="127"/>
      <c r="KWT23" s="127"/>
      <c r="KWU23" s="127"/>
      <c r="KWV23" s="98"/>
      <c r="KWW23" s="98"/>
      <c r="KWX23" s="328"/>
      <c r="KWY23" s="328"/>
      <c r="KWZ23" s="328"/>
      <c r="KXA23" s="332"/>
      <c r="KXB23" s="127"/>
      <c r="KXC23" s="127"/>
      <c r="KXD23" s="127"/>
      <c r="KXE23" s="127"/>
      <c r="KXF23" s="98"/>
      <c r="KXG23" s="98"/>
      <c r="KXH23" s="328"/>
      <c r="KXI23" s="328"/>
      <c r="KXJ23" s="328"/>
      <c r="KXK23" s="332"/>
      <c r="KXL23" s="127"/>
      <c r="KXM23" s="127"/>
      <c r="KXN23" s="127"/>
      <c r="KXO23" s="127"/>
      <c r="KXP23" s="98"/>
      <c r="KXQ23" s="98"/>
      <c r="KXR23" s="328"/>
      <c r="KXS23" s="328"/>
      <c r="KXT23" s="328"/>
      <c r="KXU23" s="332"/>
      <c r="KXV23" s="127"/>
      <c r="KXW23" s="127"/>
      <c r="KXX23" s="127"/>
      <c r="KXY23" s="127"/>
      <c r="KXZ23" s="98"/>
      <c r="KYA23" s="98"/>
      <c r="KYB23" s="328"/>
      <c r="KYC23" s="328"/>
      <c r="KYD23" s="328"/>
      <c r="KYE23" s="332"/>
      <c r="KYF23" s="127"/>
      <c r="KYG23" s="127"/>
      <c r="KYH23" s="127"/>
      <c r="KYI23" s="127"/>
      <c r="KYJ23" s="98"/>
      <c r="KYK23" s="98"/>
      <c r="KYL23" s="328"/>
      <c r="KYM23" s="328"/>
      <c r="KYN23" s="328"/>
      <c r="KYO23" s="332"/>
      <c r="KYP23" s="127"/>
      <c r="KYQ23" s="127"/>
      <c r="KYR23" s="127"/>
      <c r="KYS23" s="127"/>
      <c r="KYT23" s="98"/>
      <c r="KYU23" s="98"/>
      <c r="KYV23" s="328"/>
      <c r="KYW23" s="328"/>
      <c r="KYX23" s="328"/>
      <c r="KYY23" s="332"/>
      <c r="KYZ23" s="127"/>
      <c r="KZA23" s="127"/>
      <c r="KZB23" s="127"/>
      <c r="KZC23" s="127"/>
      <c r="KZD23" s="98"/>
      <c r="KZE23" s="98"/>
      <c r="KZF23" s="328"/>
      <c r="KZG23" s="328"/>
      <c r="KZH23" s="328"/>
      <c r="KZI23" s="332"/>
      <c r="KZJ23" s="127"/>
      <c r="KZK23" s="127"/>
      <c r="KZL23" s="127"/>
      <c r="KZM23" s="127"/>
      <c r="KZN23" s="98"/>
      <c r="KZO23" s="98"/>
      <c r="KZP23" s="328"/>
      <c r="KZQ23" s="328"/>
      <c r="KZR23" s="328"/>
      <c r="KZS23" s="332"/>
      <c r="KZT23" s="127"/>
      <c r="KZU23" s="127"/>
      <c r="KZV23" s="127"/>
      <c r="KZW23" s="127"/>
      <c r="KZX23" s="98"/>
      <c r="KZY23" s="98"/>
      <c r="KZZ23" s="328"/>
      <c r="LAA23" s="328"/>
      <c r="LAB23" s="328"/>
      <c r="LAC23" s="332"/>
      <c r="LAD23" s="127"/>
      <c r="LAE23" s="127"/>
      <c r="LAF23" s="127"/>
      <c r="LAG23" s="127"/>
      <c r="LAH23" s="98"/>
      <c r="LAI23" s="98"/>
      <c r="LAJ23" s="328"/>
      <c r="LAK23" s="328"/>
      <c r="LAL23" s="328"/>
      <c r="LAM23" s="332"/>
      <c r="LAN23" s="127"/>
      <c r="LAO23" s="127"/>
      <c r="LAP23" s="127"/>
      <c r="LAQ23" s="127"/>
      <c r="LAR23" s="98"/>
      <c r="LAS23" s="98"/>
      <c r="LAT23" s="328"/>
      <c r="LAU23" s="328"/>
      <c r="LAV23" s="328"/>
      <c r="LAW23" s="332"/>
      <c r="LAX23" s="127"/>
      <c r="LAY23" s="127"/>
      <c r="LAZ23" s="127"/>
      <c r="LBA23" s="127"/>
      <c r="LBB23" s="98"/>
      <c r="LBC23" s="98"/>
      <c r="LBD23" s="328"/>
      <c r="LBE23" s="328"/>
      <c r="LBF23" s="328"/>
      <c r="LBG23" s="332"/>
      <c r="LBH23" s="127"/>
      <c r="LBI23" s="127"/>
      <c r="LBJ23" s="127"/>
      <c r="LBK23" s="127"/>
      <c r="LBL23" s="98"/>
      <c r="LBM23" s="98"/>
      <c r="LBN23" s="328"/>
      <c r="LBO23" s="328"/>
      <c r="LBP23" s="328"/>
      <c r="LBQ23" s="332"/>
      <c r="LBR23" s="127"/>
      <c r="LBS23" s="127"/>
      <c r="LBT23" s="127"/>
      <c r="LBU23" s="127"/>
      <c r="LBV23" s="98"/>
      <c r="LBW23" s="98"/>
      <c r="LBX23" s="328"/>
      <c r="LBY23" s="328"/>
      <c r="LBZ23" s="328"/>
      <c r="LCA23" s="332"/>
      <c r="LCB23" s="127"/>
      <c r="LCC23" s="127"/>
      <c r="LCD23" s="127"/>
      <c r="LCE23" s="127"/>
      <c r="LCF23" s="98"/>
      <c r="LCG23" s="98"/>
      <c r="LCH23" s="328"/>
      <c r="LCI23" s="328"/>
      <c r="LCJ23" s="328"/>
      <c r="LCK23" s="332"/>
      <c r="LCL23" s="127"/>
      <c r="LCM23" s="127"/>
      <c r="LCN23" s="127"/>
      <c r="LCO23" s="127"/>
      <c r="LCP23" s="98"/>
      <c r="LCQ23" s="98"/>
      <c r="LCR23" s="328"/>
      <c r="LCS23" s="328"/>
      <c r="LCT23" s="328"/>
      <c r="LCU23" s="332"/>
      <c r="LCV23" s="127"/>
      <c r="LCW23" s="127"/>
      <c r="LCX23" s="127"/>
      <c r="LCY23" s="127"/>
      <c r="LCZ23" s="98"/>
      <c r="LDA23" s="98"/>
      <c r="LDB23" s="328"/>
      <c r="LDC23" s="328"/>
      <c r="LDD23" s="328"/>
      <c r="LDE23" s="332"/>
      <c r="LDF23" s="127"/>
      <c r="LDG23" s="127"/>
      <c r="LDH23" s="127"/>
      <c r="LDI23" s="127"/>
      <c r="LDJ23" s="98"/>
      <c r="LDK23" s="98"/>
      <c r="LDL23" s="328"/>
      <c r="LDM23" s="328"/>
      <c r="LDN23" s="328"/>
      <c r="LDO23" s="332"/>
      <c r="LDP23" s="127"/>
      <c r="LDQ23" s="127"/>
      <c r="LDR23" s="127"/>
      <c r="LDS23" s="127"/>
      <c r="LDT23" s="98"/>
      <c r="LDU23" s="98"/>
      <c r="LDV23" s="328"/>
      <c r="LDW23" s="328"/>
      <c r="LDX23" s="328"/>
      <c r="LDY23" s="332"/>
      <c r="LDZ23" s="127"/>
      <c r="LEA23" s="127"/>
      <c r="LEB23" s="127"/>
      <c r="LEC23" s="127"/>
      <c r="LED23" s="98"/>
      <c r="LEE23" s="98"/>
      <c r="LEF23" s="328"/>
      <c r="LEG23" s="328"/>
      <c r="LEH23" s="328"/>
      <c r="LEI23" s="332"/>
      <c r="LEJ23" s="127"/>
      <c r="LEK23" s="127"/>
      <c r="LEL23" s="127"/>
      <c r="LEM23" s="127"/>
      <c r="LEN23" s="98"/>
      <c r="LEO23" s="98"/>
      <c r="LEP23" s="328"/>
      <c r="LEQ23" s="328"/>
      <c r="LER23" s="328"/>
      <c r="LES23" s="332"/>
      <c r="LET23" s="127"/>
      <c r="LEU23" s="127"/>
      <c r="LEV23" s="127"/>
      <c r="LEW23" s="127"/>
      <c r="LEX23" s="98"/>
      <c r="LEY23" s="98"/>
      <c r="LEZ23" s="328"/>
      <c r="LFA23" s="328"/>
      <c r="LFB23" s="328"/>
      <c r="LFC23" s="332"/>
      <c r="LFD23" s="127"/>
      <c r="LFE23" s="127"/>
      <c r="LFF23" s="127"/>
      <c r="LFG23" s="127"/>
      <c r="LFH23" s="98"/>
      <c r="LFI23" s="98"/>
      <c r="LFJ23" s="328"/>
      <c r="LFK23" s="328"/>
      <c r="LFL23" s="328"/>
      <c r="LFM23" s="332"/>
      <c r="LFN23" s="127"/>
      <c r="LFO23" s="127"/>
      <c r="LFP23" s="127"/>
      <c r="LFQ23" s="127"/>
      <c r="LFR23" s="98"/>
      <c r="LFS23" s="98"/>
      <c r="LFT23" s="328"/>
      <c r="LFU23" s="328"/>
      <c r="LFV23" s="328"/>
      <c r="LFW23" s="332"/>
      <c r="LFX23" s="127"/>
      <c r="LFY23" s="127"/>
      <c r="LFZ23" s="127"/>
      <c r="LGA23" s="127"/>
      <c r="LGB23" s="98"/>
      <c r="LGC23" s="98"/>
      <c r="LGD23" s="328"/>
      <c r="LGE23" s="328"/>
      <c r="LGF23" s="328"/>
      <c r="LGG23" s="332"/>
      <c r="LGH23" s="127"/>
      <c r="LGI23" s="127"/>
      <c r="LGJ23" s="127"/>
      <c r="LGK23" s="127"/>
      <c r="LGL23" s="98"/>
      <c r="LGM23" s="98"/>
      <c r="LGN23" s="328"/>
      <c r="LGO23" s="328"/>
      <c r="LGP23" s="328"/>
      <c r="LGQ23" s="332"/>
      <c r="LGR23" s="127"/>
      <c r="LGS23" s="127"/>
      <c r="LGT23" s="127"/>
      <c r="LGU23" s="127"/>
      <c r="LGV23" s="98"/>
      <c r="LGW23" s="98"/>
      <c r="LGX23" s="328"/>
      <c r="LGY23" s="328"/>
      <c r="LGZ23" s="328"/>
      <c r="LHA23" s="332"/>
      <c r="LHB23" s="127"/>
      <c r="LHC23" s="127"/>
      <c r="LHD23" s="127"/>
      <c r="LHE23" s="127"/>
      <c r="LHF23" s="98"/>
      <c r="LHG23" s="98"/>
      <c r="LHH23" s="328"/>
      <c r="LHI23" s="328"/>
      <c r="LHJ23" s="328"/>
      <c r="LHK23" s="332"/>
      <c r="LHL23" s="127"/>
      <c r="LHM23" s="127"/>
      <c r="LHN23" s="127"/>
      <c r="LHO23" s="127"/>
      <c r="LHP23" s="98"/>
      <c r="LHQ23" s="98"/>
      <c r="LHR23" s="328"/>
      <c r="LHS23" s="328"/>
      <c r="LHT23" s="328"/>
      <c r="LHU23" s="332"/>
      <c r="LHV23" s="127"/>
      <c r="LHW23" s="127"/>
      <c r="LHX23" s="127"/>
      <c r="LHY23" s="127"/>
      <c r="LHZ23" s="98"/>
      <c r="LIA23" s="98"/>
      <c r="LIB23" s="328"/>
      <c r="LIC23" s="328"/>
      <c r="LID23" s="328"/>
      <c r="LIE23" s="332"/>
      <c r="LIF23" s="127"/>
      <c r="LIG23" s="127"/>
      <c r="LIH23" s="127"/>
      <c r="LII23" s="127"/>
      <c r="LIJ23" s="98"/>
      <c r="LIK23" s="98"/>
      <c r="LIL23" s="328"/>
      <c r="LIM23" s="328"/>
      <c r="LIN23" s="328"/>
      <c r="LIO23" s="332"/>
      <c r="LIP23" s="127"/>
      <c r="LIQ23" s="127"/>
      <c r="LIR23" s="127"/>
      <c r="LIS23" s="127"/>
      <c r="LIT23" s="98"/>
      <c r="LIU23" s="98"/>
      <c r="LIV23" s="328"/>
      <c r="LIW23" s="328"/>
      <c r="LIX23" s="328"/>
      <c r="LIY23" s="332"/>
      <c r="LIZ23" s="127"/>
      <c r="LJA23" s="127"/>
      <c r="LJB23" s="127"/>
      <c r="LJC23" s="127"/>
      <c r="LJD23" s="98"/>
      <c r="LJE23" s="98"/>
      <c r="LJF23" s="328"/>
      <c r="LJG23" s="328"/>
      <c r="LJH23" s="328"/>
      <c r="LJI23" s="332"/>
      <c r="LJJ23" s="127"/>
      <c r="LJK23" s="127"/>
      <c r="LJL23" s="127"/>
      <c r="LJM23" s="127"/>
      <c r="LJN23" s="98"/>
      <c r="LJO23" s="98"/>
      <c r="LJP23" s="328"/>
      <c r="LJQ23" s="328"/>
      <c r="LJR23" s="328"/>
      <c r="LJS23" s="332"/>
      <c r="LJT23" s="127"/>
      <c r="LJU23" s="127"/>
      <c r="LJV23" s="127"/>
      <c r="LJW23" s="127"/>
      <c r="LJX23" s="98"/>
      <c r="LJY23" s="98"/>
      <c r="LJZ23" s="328"/>
      <c r="LKA23" s="328"/>
      <c r="LKB23" s="328"/>
      <c r="LKC23" s="332"/>
      <c r="LKD23" s="127"/>
      <c r="LKE23" s="127"/>
      <c r="LKF23" s="127"/>
      <c r="LKG23" s="127"/>
      <c r="LKH23" s="98"/>
      <c r="LKI23" s="98"/>
      <c r="LKJ23" s="328"/>
      <c r="LKK23" s="328"/>
      <c r="LKL23" s="328"/>
      <c r="LKM23" s="332"/>
      <c r="LKN23" s="127"/>
      <c r="LKO23" s="127"/>
      <c r="LKP23" s="127"/>
      <c r="LKQ23" s="127"/>
      <c r="LKR23" s="98"/>
      <c r="LKS23" s="98"/>
      <c r="LKT23" s="328"/>
      <c r="LKU23" s="328"/>
      <c r="LKV23" s="328"/>
      <c r="LKW23" s="332"/>
      <c r="LKX23" s="127"/>
      <c r="LKY23" s="127"/>
      <c r="LKZ23" s="127"/>
      <c r="LLA23" s="127"/>
      <c r="LLB23" s="98"/>
      <c r="LLC23" s="98"/>
      <c r="LLD23" s="328"/>
      <c r="LLE23" s="328"/>
      <c r="LLF23" s="328"/>
      <c r="LLG23" s="332"/>
      <c r="LLH23" s="127"/>
      <c r="LLI23" s="127"/>
      <c r="LLJ23" s="127"/>
      <c r="LLK23" s="127"/>
      <c r="LLL23" s="98"/>
      <c r="LLM23" s="98"/>
      <c r="LLN23" s="328"/>
      <c r="LLO23" s="328"/>
      <c r="LLP23" s="328"/>
      <c r="LLQ23" s="332"/>
      <c r="LLR23" s="127"/>
      <c r="LLS23" s="127"/>
      <c r="LLT23" s="127"/>
      <c r="LLU23" s="127"/>
      <c r="LLV23" s="98"/>
      <c r="LLW23" s="98"/>
      <c r="LLX23" s="328"/>
      <c r="LLY23" s="328"/>
      <c r="LLZ23" s="328"/>
      <c r="LMA23" s="332"/>
      <c r="LMB23" s="127"/>
      <c r="LMC23" s="127"/>
      <c r="LMD23" s="127"/>
      <c r="LME23" s="127"/>
      <c r="LMF23" s="98"/>
      <c r="LMG23" s="98"/>
      <c r="LMH23" s="328"/>
      <c r="LMI23" s="328"/>
      <c r="LMJ23" s="328"/>
      <c r="LMK23" s="332"/>
      <c r="LML23" s="127"/>
      <c r="LMM23" s="127"/>
      <c r="LMN23" s="127"/>
      <c r="LMO23" s="127"/>
      <c r="LMP23" s="98"/>
      <c r="LMQ23" s="98"/>
      <c r="LMR23" s="328"/>
      <c r="LMS23" s="328"/>
      <c r="LMT23" s="328"/>
      <c r="LMU23" s="332"/>
      <c r="LMV23" s="127"/>
      <c r="LMW23" s="127"/>
      <c r="LMX23" s="127"/>
      <c r="LMY23" s="127"/>
      <c r="LMZ23" s="98"/>
      <c r="LNA23" s="98"/>
      <c r="LNB23" s="328"/>
      <c r="LNC23" s="328"/>
      <c r="LND23" s="328"/>
      <c r="LNE23" s="332"/>
      <c r="LNF23" s="127"/>
      <c r="LNG23" s="127"/>
      <c r="LNH23" s="127"/>
      <c r="LNI23" s="127"/>
      <c r="LNJ23" s="98"/>
      <c r="LNK23" s="98"/>
      <c r="LNL23" s="328"/>
      <c r="LNM23" s="328"/>
      <c r="LNN23" s="328"/>
      <c r="LNO23" s="332"/>
      <c r="LNP23" s="127"/>
      <c r="LNQ23" s="127"/>
      <c r="LNR23" s="127"/>
      <c r="LNS23" s="127"/>
      <c r="LNT23" s="98"/>
      <c r="LNU23" s="98"/>
      <c r="LNV23" s="328"/>
      <c r="LNW23" s="328"/>
      <c r="LNX23" s="328"/>
      <c r="LNY23" s="332"/>
      <c r="LNZ23" s="127"/>
      <c r="LOA23" s="127"/>
      <c r="LOB23" s="127"/>
      <c r="LOC23" s="127"/>
      <c r="LOD23" s="98"/>
      <c r="LOE23" s="98"/>
      <c r="LOF23" s="328"/>
      <c r="LOG23" s="328"/>
      <c r="LOH23" s="328"/>
      <c r="LOI23" s="332"/>
      <c r="LOJ23" s="127"/>
      <c r="LOK23" s="127"/>
      <c r="LOL23" s="127"/>
      <c r="LOM23" s="127"/>
      <c r="LON23" s="98"/>
      <c r="LOO23" s="98"/>
      <c r="LOP23" s="328"/>
      <c r="LOQ23" s="328"/>
      <c r="LOR23" s="328"/>
      <c r="LOS23" s="332"/>
      <c r="LOT23" s="127"/>
      <c r="LOU23" s="127"/>
      <c r="LOV23" s="127"/>
      <c r="LOW23" s="127"/>
      <c r="LOX23" s="98"/>
      <c r="LOY23" s="98"/>
      <c r="LOZ23" s="328"/>
      <c r="LPA23" s="328"/>
      <c r="LPB23" s="328"/>
      <c r="LPC23" s="332"/>
      <c r="LPD23" s="127"/>
      <c r="LPE23" s="127"/>
      <c r="LPF23" s="127"/>
      <c r="LPG23" s="127"/>
      <c r="LPH23" s="98"/>
      <c r="LPI23" s="98"/>
      <c r="LPJ23" s="328"/>
      <c r="LPK23" s="328"/>
      <c r="LPL23" s="328"/>
      <c r="LPM23" s="332"/>
      <c r="LPN23" s="127"/>
      <c r="LPO23" s="127"/>
      <c r="LPP23" s="127"/>
      <c r="LPQ23" s="127"/>
      <c r="LPR23" s="98"/>
      <c r="LPS23" s="98"/>
      <c r="LPT23" s="328"/>
      <c r="LPU23" s="328"/>
      <c r="LPV23" s="328"/>
      <c r="LPW23" s="332"/>
      <c r="LPX23" s="127"/>
      <c r="LPY23" s="127"/>
      <c r="LPZ23" s="127"/>
      <c r="LQA23" s="127"/>
      <c r="LQB23" s="98"/>
      <c r="LQC23" s="98"/>
      <c r="LQD23" s="328"/>
      <c r="LQE23" s="328"/>
      <c r="LQF23" s="328"/>
      <c r="LQG23" s="332"/>
      <c r="LQH23" s="127"/>
      <c r="LQI23" s="127"/>
      <c r="LQJ23" s="127"/>
      <c r="LQK23" s="127"/>
      <c r="LQL23" s="98"/>
      <c r="LQM23" s="98"/>
      <c r="LQN23" s="328"/>
      <c r="LQO23" s="328"/>
      <c r="LQP23" s="328"/>
      <c r="LQQ23" s="332"/>
      <c r="LQR23" s="127"/>
      <c r="LQS23" s="127"/>
      <c r="LQT23" s="127"/>
      <c r="LQU23" s="127"/>
      <c r="LQV23" s="98"/>
      <c r="LQW23" s="98"/>
      <c r="LQX23" s="328"/>
      <c r="LQY23" s="328"/>
      <c r="LQZ23" s="328"/>
      <c r="LRA23" s="332"/>
      <c r="LRB23" s="127"/>
      <c r="LRC23" s="127"/>
      <c r="LRD23" s="127"/>
      <c r="LRE23" s="127"/>
      <c r="LRF23" s="98"/>
      <c r="LRG23" s="98"/>
      <c r="LRH23" s="328"/>
      <c r="LRI23" s="328"/>
      <c r="LRJ23" s="328"/>
      <c r="LRK23" s="332"/>
      <c r="LRL23" s="127"/>
      <c r="LRM23" s="127"/>
      <c r="LRN23" s="127"/>
      <c r="LRO23" s="127"/>
      <c r="LRP23" s="98"/>
      <c r="LRQ23" s="98"/>
      <c r="LRR23" s="328"/>
      <c r="LRS23" s="328"/>
      <c r="LRT23" s="328"/>
      <c r="LRU23" s="332"/>
      <c r="LRV23" s="127"/>
      <c r="LRW23" s="127"/>
      <c r="LRX23" s="127"/>
      <c r="LRY23" s="127"/>
      <c r="LRZ23" s="98"/>
      <c r="LSA23" s="98"/>
      <c r="LSB23" s="328"/>
      <c r="LSC23" s="328"/>
      <c r="LSD23" s="328"/>
      <c r="LSE23" s="332"/>
      <c r="LSF23" s="127"/>
      <c r="LSG23" s="127"/>
      <c r="LSH23" s="127"/>
      <c r="LSI23" s="127"/>
      <c r="LSJ23" s="98"/>
      <c r="LSK23" s="98"/>
      <c r="LSL23" s="328"/>
      <c r="LSM23" s="328"/>
      <c r="LSN23" s="328"/>
      <c r="LSO23" s="332"/>
      <c r="LSP23" s="127"/>
      <c r="LSQ23" s="127"/>
      <c r="LSR23" s="127"/>
      <c r="LSS23" s="127"/>
      <c r="LST23" s="98"/>
      <c r="LSU23" s="98"/>
      <c r="LSV23" s="328"/>
      <c r="LSW23" s="328"/>
      <c r="LSX23" s="328"/>
      <c r="LSY23" s="332"/>
      <c r="LSZ23" s="127"/>
      <c r="LTA23" s="127"/>
      <c r="LTB23" s="127"/>
      <c r="LTC23" s="127"/>
      <c r="LTD23" s="98"/>
      <c r="LTE23" s="98"/>
      <c r="LTF23" s="328"/>
      <c r="LTG23" s="328"/>
      <c r="LTH23" s="328"/>
      <c r="LTI23" s="332"/>
      <c r="LTJ23" s="127"/>
      <c r="LTK23" s="127"/>
      <c r="LTL23" s="127"/>
      <c r="LTM23" s="127"/>
      <c r="LTN23" s="98"/>
      <c r="LTO23" s="98"/>
      <c r="LTP23" s="328"/>
      <c r="LTQ23" s="328"/>
      <c r="LTR23" s="328"/>
      <c r="LTS23" s="332"/>
      <c r="LTT23" s="127"/>
      <c r="LTU23" s="127"/>
      <c r="LTV23" s="127"/>
      <c r="LTW23" s="127"/>
      <c r="LTX23" s="98"/>
      <c r="LTY23" s="98"/>
      <c r="LTZ23" s="328"/>
      <c r="LUA23" s="328"/>
      <c r="LUB23" s="328"/>
      <c r="LUC23" s="332"/>
      <c r="LUD23" s="127"/>
      <c r="LUE23" s="127"/>
      <c r="LUF23" s="127"/>
      <c r="LUG23" s="127"/>
      <c r="LUH23" s="98"/>
      <c r="LUI23" s="98"/>
      <c r="LUJ23" s="328"/>
      <c r="LUK23" s="328"/>
      <c r="LUL23" s="328"/>
      <c r="LUM23" s="332"/>
      <c r="LUN23" s="127"/>
      <c r="LUO23" s="127"/>
      <c r="LUP23" s="127"/>
      <c r="LUQ23" s="127"/>
      <c r="LUR23" s="98"/>
      <c r="LUS23" s="98"/>
      <c r="LUT23" s="328"/>
      <c r="LUU23" s="328"/>
      <c r="LUV23" s="328"/>
      <c r="LUW23" s="332"/>
      <c r="LUX23" s="127"/>
      <c r="LUY23" s="127"/>
      <c r="LUZ23" s="127"/>
      <c r="LVA23" s="127"/>
      <c r="LVB23" s="98"/>
      <c r="LVC23" s="98"/>
      <c r="LVD23" s="328"/>
      <c r="LVE23" s="328"/>
      <c r="LVF23" s="328"/>
      <c r="LVG23" s="332"/>
      <c r="LVH23" s="127"/>
      <c r="LVI23" s="127"/>
      <c r="LVJ23" s="127"/>
      <c r="LVK23" s="127"/>
      <c r="LVL23" s="98"/>
      <c r="LVM23" s="98"/>
      <c r="LVN23" s="328"/>
      <c r="LVO23" s="328"/>
      <c r="LVP23" s="328"/>
      <c r="LVQ23" s="332"/>
      <c r="LVR23" s="127"/>
      <c r="LVS23" s="127"/>
      <c r="LVT23" s="127"/>
      <c r="LVU23" s="127"/>
      <c r="LVV23" s="98"/>
      <c r="LVW23" s="98"/>
      <c r="LVX23" s="328"/>
      <c r="LVY23" s="328"/>
      <c r="LVZ23" s="328"/>
      <c r="LWA23" s="332"/>
      <c r="LWB23" s="127"/>
      <c r="LWC23" s="127"/>
      <c r="LWD23" s="127"/>
      <c r="LWE23" s="127"/>
      <c r="LWF23" s="98"/>
      <c r="LWG23" s="98"/>
      <c r="LWH23" s="328"/>
      <c r="LWI23" s="328"/>
      <c r="LWJ23" s="328"/>
      <c r="LWK23" s="332"/>
      <c r="LWL23" s="127"/>
      <c r="LWM23" s="127"/>
      <c r="LWN23" s="127"/>
      <c r="LWO23" s="127"/>
      <c r="LWP23" s="98"/>
      <c r="LWQ23" s="98"/>
      <c r="LWR23" s="328"/>
      <c r="LWS23" s="328"/>
      <c r="LWT23" s="328"/>
      <c r="LWU23" s="332"/>
      <c r="LWV23" s="127"/>
      <c r="LWW23" s="127"/>
      <c r="LWX23" s="127"/>
      <c r="LWY23" s="127"/>
      <c r="LWZ23" s="98"/>
      <c r="LXA23" s="98"/>
      <c r="LXB23" s="328"/>
      <c r="LXC23" s="328"/>
      <c r="LXD23" s="328"/>
      <c r="LXE23" s="332"/>
      <c r="LXF23" s="127"/>
      <c r="LXG23" s="127"/>
      <c r="LXH23" s="127"/>
      <c r="LXI23" s="127"/>
      <c r="LXJ23" s="98"/>
      <c r="LXK23" s="98"/>
      <c r="LXL23" s="328"/>
      <c r="LXM23" s="328"/>
      <c r="LXN23" s="328"/>
      <c r="LXO23" s="332"/>
      <c r="LXP23" s="127"/>
      <c r="LXQ23" s="127"/>
      <c r="LXR23" s="127"/>
      <c r="LXS23" s="127"/>
      <c r="LXT23" s="98"/>
      <c r="LXU23" s="98"/>
      <c r="LXV23" s="328"/>
      <c r="LXW23" s="328"/>
      <c r="LXX23" s="328"/>
      <c r="LXY23" s="332"/>
      <c r="LXZ23" s="127"/>
      <c r="LYA23" s="127"/>
      <c r="LYB23" s="127"/>
      <c r="LYC23" s="127"/>
      <c r="LYD23" s="98"/>
      <c r="LYE23" s="98"/>
      <c r="LYF23" s="328"/>
      <c r="LYG23" s="328"/>
      <c r="LYH23" s="328"/>
      <c r="LYI23" s="332"/>
      <c r="LYJ23" s="127"/>
      <c r="LYK23" s="127"/>
      <c r="LYL23" s="127"/>
      <c r="LYM23" s="127"/>
      <c r="LYN23" s="98"/>
      <c r="LYO23" s="98"/>
      <c r="LYP23" s="328"/>
      <c r="LYQ23" s="328"/>
      <c r="LYR23" s="328"/>
      <c r="LYS23" s="332"/>
      <c r="LYT23" s="127"/>
      <c r="LYU23" s="127"/>
      <c r="LYV23" s="127"/>
      <c r="LYW23" s="127"/>
      <c r="LYX23" s="98"/>
      <c r="LYY23" s="98"/>
      <c r="LYZ23" s="328"/>
      <c r="LZA23" s="328"/>
      <c r="LZB23" s="328"/>
      <c r="LZC23" s="332"/>
      <c r="LZD23" s="127"/>
      <c r="LZE23" s="127"/>
      <c r="LZF23" s="127"/>
      <c r="LZG23" s="127"/>
      <c r="LZH23" s="98"/>
      <c r="LZI23" s="98"/>
      <c r="LZJ23" s="328"/>
      <c r="LZK23" s="328"/>
      <c r="LZL23" s="328"/>
      <c r="LZM23" s="332"/>
      <c r="LZN23" s="127"/>
      <c r="LZO23" s="127"/>
      <c r="LZP23" s="127"/>
      <c r="LZQ23" s="127"/>
      <c r="LZR23" s="98"/>
      <c r="LZS23" s="98"/>
      <c r="LZT23" s="328"/>
      <c r="LZU23" s="328"/>
      <c r="LZV23" s="328"/>
      <c r="LZW23" s="332"/>
      <c r="LZX23" s="127"/>
      <c r="LZY23" s="127"/>
      <c r="LZZ23" s="127"/>
      <c r="MAA23" s="127"/>
      <c r="MAB23" s="98"/>
      <c r="MAC23" s="98"/>
      <c r="MAD23" s="328"/>
      <c r="MAE23" s="328"/>
      <c r="MAF23" s="328"/>
      <c r="MAG23" s="332"/>
      <c r="MAH23" s="127"/>
      <c r="MAI23" s="127"/>
      <c r="MAJ23" s="127"/>
      <c r="MAK23" s="127"/>
      <c r="MAL23" s="98"/>
      <c r="MAM23" s="98"/>
      <c r="MAN23" s="328"/>
      <c r="MAO23" s="328"/>
      <c r="MAP23" s="328"/>
      <c r="MAQ23" s="332"/>
      <c r="MAR23" s="127"/>
      <c r="MAS23" s="127"/>
      <c r="MAT23" s="127"/>
      <c r="MAU23" s="127"/>
      <c r="MAV23" s="98"/>
      <c r="MAW23" s="98"/>
      <c r="MAX23" s="328"/>
      <c r="MAY23" s="328"/>
      <c r="MAZ23" s="328"/>
      <c r="MBA23" s="332"/>
      <c r="MBB23" s="127"/>
      <c r="MBC23" s="127"/>
      <c r="MBD23" s="127"/>
      <c r="MBE23" s="127"/>
      <c r="MBF23" s="98"/>
      <c r="MBG23" s="98"/>
      <c r="MBH23" s="328"/>
      <c r="MBI23" s="328"/>
      <c r="MBJ23" s="328"/>
      <c r="MBK23" s="332"/>
      <c r="MBL23" s="127"/>
      <c r="MBM23" s="127"/>
      <c r="MBN23" s="127"/>
      <c r="MBO23" s="127"/>
      <c r="MBP23" s="98"/>
      <c r="MBQ23" s="98"/>
      <c r="MBR23" s="328"/>
      <c r="MBS23" s="328"/>
      <c r="MBT23" s="328"/>
      <c r="MBU23" s="332"/>
      <c r="MBV23" s="127"/>
      <c r="MBW23" s="127"/>
      <c r="MBX23" s="127"/>
      <c r="MBY23" s="127"/>
      <c r="MBZ23" s="98"/>
      <c r="MCA23" s="98"/>
      <c r="MCB23" s="328"/>
      <c r="MCC23" s="328"/>
      <c r="MCD23" s="328"/>
      <c r="MCE23" s="332"/>
      <c r="MCF23" s="127"/>
      <c r="MCG23" s="127"/>
      <c r="MCH23" s="127"/>
      <c r="MCI23" s="127"/>
      <c r="MCJ23" s="98"/>
      <c r="MCK23" s="98"/>
      <c r="MCL23" s="328"/>
      <c r="MCM23" s="328"/>
      <c r="MCN23" s="328"/>
      <c r="MCO23" s="332"/>
      <c r="MCP23" s="127"/>
      <c r="MCQ23" s="127"/>
      <c r="MCR23" s="127"/>
      <c r="MCS23" s="127"/>
      <c r="MCT23" s="98"/>
      <c r="MCU23" s="98"/>
      <c r="MCV23" s="328"/>
      <c r="MCW23" s="328"/>
      <c r="MCX23" s="328"/>
      <c r="MCY23" s="332"/>
      <c r="MCZ23" s="127"/>
      <c r="MDA23" s="127"/>
      <c r="MDB23" s="127"/>
      <c r="MDC23" s="127"/>
      <c r="MDD23" s="98"/>
      <c r="MDE23" s="98"/>
      <c r="MDF23" s="328"/>
      <c r="MDG23" s="328"/>
      <c r="MDH23" s="328"/>
      <c r="MDI23" s="332"/>
      <c r="MDJ23" s="127"/>
      <c r="MDK23" s="127"/>
      <c r="MDL23" s="127"/>
      <c r="MDM23" s="127"/>
      <c r="MDN23" s="98"/>
      <c r="MDO23" s="98"/>
      <c r="MDP23" s="328"/>
      <c r="MDQ23" s="328"/>
      <c r="MDR23" s="328"/>
      <c r="MDS23" s="332"/>
      <c r="MDT23" s="127"/>
      <c r="MDU23" s="127"/>
      <c r="MDV23" s="127"/>
      <c r="MDW23" s="127"/>
      <c r="MDX23" s="98"/>
      <c r="MDY23" s="98"/>
      <c r="MDZ23" s="328"/>
      <c r="MEA23" s="328"/>
      <c r="MEB23" s="328"/>
      <c r="MEC23" s="332"/>
      <c r="MED23" s="127"/>
      <c r="MEE23" s="127"/>
      <c r="MEF23" s="127"/>
      <c r="MEG23" s="127"/>
      <c r="MEH23" s="98"/>
      <c r="MEI23" s="98"/>
      <c r="MEJ23" s="328"/>
      <c r="MEK23" s="328"/>
      <c r="MEL23" s="328"/>
      <c r="MEM23" s="332"/>
      <c r="MEN23" s="127"/>
      <c r="MEO23" s="127"/>
      <c r="MEP23" s="127"/>
      <c r="MEQ23" s="127"/>
      <c r="MER23" s="98"/>
      <c r="MES23" s="98"/>
      <c r="MET23" s="328"/>
      <c r="MEU23" s="328"/>
      <c r="MEV23" s="328"/>
      <c r="MEW23" s="332"/>
      <c r="MEX23" s="127"/>
      <c r="MEY23" s="127"/>
      <c r="MEZ23" s="127"/>
      <c r="MFA23" s="127"/>
      <c r="MFB23" s="98"/>
      <c r="MFC23" s="98"/>
      <c r="MFD23" s="328"/>
      <c r="MFE23" s="328"/>
      <c r="MFF23" s="328"/>
      <c r="MFG23" s="332"/>
      <c r="MFH23" s="127"/>
      <c r="MFI23" s="127"/>
      <c r="MFJ23" s="127"/>
      <c r="MFK23" s="127"/>
      <c r="MFL23" s="98"/>
      <c r="MFM23" s="98"/>
      <c r="MFN23" s="328"/>
      <c r="MFO23" s="328"/>
      <c r="MFP23" s="328"/>
      <c r="MFQ23" s="332"/>
      <c r="MFR23" s="127"/>
      <c r="MFS23" s="127"/>
      <c r="MFT23" s="127"/>
      <c r="MFU23" s="127"/>
      <c r="MFV23" s="98"/>
      <c r="MFW23" s="98"/>
      <c r="MFX23" s="328"/>
      <c r="MFY23" s="328"/>
      <c r="MFZ23" s="328"/>
      <c r="MGA23" s="332"/>
      <c r="MGB23" s="127"/>
      <c r="MGC23" s="127"/>
      <c r="MGD23" s="127"/>
      <c r="MGE23" s="127"/>
      <c r="MGF23" s="98"/>
      <c r="MGG23" s="98"/>
      <c r="MGH23" s="328"/>
      <c r="MGI23" s="328"/>
      <c r="MGJ23" s="328"/>
      <c r="MGK23" s="332"/>
      <c r="MGL23" s="127"/>
      <c r="MGM23" s="127"/>
      <c r="MGN23" s="127"/>
      <c r="MGO23" s="127"/>
      <c r="MGP23" s="98"/>
      <c r="MGQ23" s="98"/>
      <c r="MGR23" s="328"/>
      <c r="MGS23" s="328"/>
      <c r="MGT23" s="328"/>
      <c r="MGU23" s="332"/>
      <c r="MGV23" s="127"/>
      <c r="MGW23" s="127"/>
      <c r="MGX23" s="127"/>
      <c r="MGY23" s="127"/>
      <c r="MGZ23" s="98"/>
      <c r="MHA23" s="98"/>
      <c r="MHB23" s="328"/>
      <c r="MHC23" s="328"/>
      <c r="MHD23" s="328"/>
      <c r="MHE23" s="332"/>
      <c r="MHF23" s="127"/>
      <c r="MHG23" s="127"/>
      <c r="MHH23" s="127"/>
      <c r="MHI23" s="127"/>
      <c r="MHJ23" s="98"/>
      <c r="MHK23" s="98"/>
      <c r="MHL23" s="328"/>
      <c r="MHM23" s="328"/>
      <c r="MHN23" s="328"/>
      <c r="MHO23" s="332"/>
      <c r="MHP23" s="127"/>
      <c r="MHQ23" s="127"/>
      <c r="MHR23" s="127"/>
      <c r="MHS23" s="127"/>
      <c r="MHT23" s="98"/>
      <c r="MHU23" s="98"/>
      <c r="MHV23" s="328"/>
      <c r="MHW23" s="328"/>
      <c r="MHX23" s="328"/>
      <c r="MHY23" s="332"/>
      <c r="MHZ23" s="127"/>
      <c r="MIA23" s="127"/>
      <c r="MIB23" s="127"/>
      <c r="MIC23" s="127"/>
      <c r="MID23" s="98"/>
      <c r="MIE23" s="98"/>
      <c r="MIF23" s="328"/>
      <c r="MIG23" s="328"/>
      <c r="MIH23" s="328"/>
      <c r="MII23" s="332"/>
      <c r="MIJ23" s="127"/>
      <c r="MIK23" s="127"/>
      <c r="MIL23" s="127"/>
      <c r="MIM23" s="127"/>
      <c r="MIN23" s="98"/>
      <c r="MIO23" s="98"/>
      <c r="MIP23" s="328"/>
      <c r="MIQ23" s="328"/>
      <c r="MIR23" s="328"/>
      <c r="MIS23" s="332"/>
      <c r="MIT23" s="127"/>
      <c r="MIU23" s="127"/>
      <c r="MIV23" s="127"/>
      <c r="MIW23" s="127"/>
      <c r="MIX23" s="98"/>
      <c r="MIY23" s="98"/>
      <c r="MIZ23" s="328"/>
      <c r="MJA23" s="328"/>
      <c r="MJB23" s="328"/>
      <c r="MJC23" s="332"/>
      <c r="MJD23" s="127"/>
      <c r="MJE23" s="127"/>
      <c r="MJF23" s="127"/>
      <c r="MJG23" s="127"/>
      <c r="MJH23" s="98"/>
      <c r="MJI23" s="98"/>
      <c r="MJJ23" s="328"/>
      <c r="MJK23" s="328"/>
      <c r="MJL23" s="328"/>
      <c r="MJM23" s="332"/>
      <c r="MJN23" s="127"/>
      <c r="MJO23" s="127"/>
      <c r="MJP23" s="127"/>
      <c r="MJQ23" s="127"/>
      <c r="MJR23" s="98"/>
      <c r="MJS23" s="98"/>
      <c r="MJT23" s="328"/>
      <c r="MJU23" s="328"/>
      <c r="MJV23" s="328"/>
      <c r="MJW23" s="332"/>
      <c r="MJX23" s="127"/>
      <c r="MJY23" s="127"/>
      <c r="MJZ23" s="127"/>
      <c r="MKA23" s="127"/>
      <c r="MKB23" s="98"/>
      <c r="MKC23" s="98"/>
      <c r="MKD23" s="328"/>
      <c r="MKE23" s="328"/>
      <c r="MKF23" s="328"/>
      <c r="MKG23" s="332"/>
      <c r="MKH23" s="127"/>
      <c r="MKI23" s="127"/>
      <c r="MKJ23" s="127"/>
      <c r="MKK23" s="127"/>
      <c r="MKL23" s="98"/>
      <c r="MKM23" s="98"/>
      <c r="MKN23" s="328"/>
      <c r="MKO23" s="328"/>
      <c r="MKP23" s="328"/>
      <c r="MKQ23" s="332"/>
      <c r="MKR23" s="127"/>
      <c r="MKS23" s="127"/>
      <c r="MKT23" s="127"/>
      <c r="MKU23" s="127"/>
      <c r="MKV23" s="98"/>
      <c r="MKW23" s="98"/>
      <c r="MKX23" s="328"/>
      <c r="MKY23" s="328"/>
      <c r="MKZ23" s="328"/>
      <c r="MLA23" s="332"/>
      <c r="MLB23" s="127"/>
      <c r="MLC23" s="127"/>
      <c r="MLD23" s="127"/>
      <c r="MLE23" s="127"/>
      <c r="MLF23" s="98"/>
      <c r="MLG23" s="98"/>
      <c r="MLH23" s="328"/>
      <c r="MLI23" s="328"/>
      <c r="MLJ23" s="328"/>
      <c r="MLK23" s="332"/>
      <c r="MLL23" s="127"/>
      <c r="MLM23" s="127"/>
      <c r="MLN23" s="127"/>
      <c r="MLO23" s="127"/>
      <c r="MLP23" s="98"/>
      <c r="MLQ23" s="98"/>
      <c r="MLR23" s="328"/>
      <c r="MLS23" s="328"/>
      <c r="MLT23" s="328"/>
      <c r="MLU23" s="332"/>
      <c r="MLV23" s="127"/>
      <c r="MLW23" s="127"/>
      <c r="MLX23" s="127"/>
      <c r="MLY23" s="127"/>
      <c r="MLZ23" s="98"/>
      <c r="MMA23" s="98"/>
      <c r="MMB23" s="328"/>
      <c r="MMC23" s="328"/>
      <c r="MMD23" s="328"/>
      <c r="MME23" s="332"/>
      <c r="MMF23" s="127"/>
      <c r="MMG23" s="127"/>
      <c r="MMH23" s="127"/>
      <c r="MMI23" s="127"/>
      <c r="MMJ23" s="98"/>
      <c r="MMK23" s="98"/>
      <c r="MML23" s="328"/>
      <c r="MMM23" s="328"/>
      <c r="MMN23" s="328"/>
      <c r="MMO23" s="332"/>
      <c r="MMP23" s="127"/>
      <c r="MMQ23" s="127"/>
      <c r="MMR23" s="127"/>
      <c r="MMS23" s="127"/>
      <c r="MMT23" s="98"/>
      <c r="MMU23" s="98"/>
      <c r="MMV23" s="328"/>
      <c r="MMW23" s="328"/>
      <c r="MMX23" s="328"/>
      <c r="MMY23" s="332"/>
      <c r="MMZ23" s="127"/>
      <c r="MNA23" s="127"/>
      <c r="MNB23" s="127"/>
      <c r="MNC23" s="127"/>
      <c r="MND23" s="98"/>
      <c r="MNE23" s="98"/>
      <c r="MNF23" s="328"/>
      <c r="MNG23" s="328"/>
      <c r="MNH23" s="328"/>
      <c r="MNI23" s="332"/>
      <c r="MNJ23" s="127"/>
      <c r="MNK23" s="127"/>
      <c r="MNL23" s="127"/>
      <c r="MNM23" s="127"/>
      <c r="MNN23" s="98"/>
      <c r="MNO23" s="98"/>
      <c r="MNP23" s="328"/>
      <c r="MNQ23" s="328"/>
      <c r="MNR23" s="328"/>
      <c r="MNS23" s="332"/>
      <c r="MNT23" s="127"/>
      <c r="MNU23" s="127"/>
      <c r="MNV23" s="127"/>
      <c r="MNW23" s="127"/>
      <c r="MNX23" s="98"/>
      <c r="MNY23" s="98"/>
      <c r="MNZ23" s="328"/>
      <c r="MOA23" s="328"/>
      <c r="MOB23" s="328"/>
      <c r="MOC23" s="332"/>
      <c r="MOD23" s="127"/>
      <c r="MOE23" s="127"/>
      <c r="MOF23" s="127"/>
      <c r="MOG23" s="127"/>
      <c r="MOH23" s="98"/>
      <c r="MOI23" s="98"/>
      <c r="MOJ23" s="328"/>
      <c r="MOK23" s="328"/>
      <c r="MOL23" s="328"/>
      <c r="MOM23" s="332"/>
      <c r="MON23" s="127"/>
      <c r="MOO23" s="127"/>
      <c r="MOP23" s="127"/>
      <c r="MOQ23" s="127"/>
      <c r="MOR23" s="98"/>
      <c r="MOS23" s="98"/>
      <c r="MOT23" s="328"/>
      <c r="MOU23" s="328"/>
      <c r="MOV23" s="328"/>
      <c r="MOW23" s="332"/>
      <c r="MOX23" s="127"/>
      <c r="MOY23" s="127"/>
      <c r="MOZ23" s="127"/>
      <c r="MPA23" s="127"/>
      <c r="MPB23" s="98"/>
      <c r="MPC23" s="98"/>
      <c r="MPD23" s="328"/>
      <c r="MPE23" s="328"/>
      <c r="MPF23" s="328"/>
      <c r="MPG23" s="332"/>
      <c r="MPH23" s="127"/>
      <c r="MPI23" s="127"/>
      <c r="MPJ23" s="127"/>
      <c r="MPK23" s="127"/>
      <c r="MPL23" s="98"/>
      <c r="MPM23" s="98"/>
      <c r="MPN23" s="328"/>
      <c r="MPO23" s="328"/>
      <c r="MPP23" s="328"/>
      <c r="MPQ23" s="332"/>
      <c r="MPR23" s="127"/>
      <c r="MPS23" s="127"/>
      <c r="MPT23" s="127"/>
      <c r="MPU23" s="127"/>
      <c r="MPV23" s="98"/>
      <c r="MPW23" s="98"/>
      <c r="MPX23" s="328"/>
      <c r="MPY23" s="328"/>
      <c r="MPZ23" s="328"/>
      <c r="MQA23" s="332"/>
      <c r="MQB23" s="127"/>
      <c r="MQC23" s="127"/>
      <c r="MQD23" s="127"/>
      <c r="MQE23" s="127"/>
      <c r="MQF23" s="98"/>
      <c r="MQG23" s="98"/>
      <c r="MQH23" s="328"/>
      <c r="MQI23" s="328"/>
      <c r="MQJ23" s="328"/>
      <c r="MQK23" s="332"/>
      <c r="MQL23" s="127"/>
      <c r="MQM23" s="127"/>
      <c r="MQN23" s="127"/>
      <c r="MQO23" s="127"/>
      <c r="MQP23" s="98"/>
      <c r="MQQ23" s="98"/>
      <c r="MQR23" s="328"/>
      <c r="MQS23" s="328"/>
      <c r="MQT23" s="328"/>
      <c r="MQU23" s="332"/>
      <c r="MQV23" s="127"/>
      <c r="MQW23" s="127"/>
      <c r="MQX23" s="127"/>
      <c r="MQY23" s="127"/>
      <c r="MQZ23" s="98"/>
      <c r="MRA23" s="98"/>
      <c r="MRB23" s="328"/>
      <c r="MRC23" s="328"/>
      <c r="MRD23" s="328"/>
      <c r="MRE23" s="332"/>
      <c r="MRF23" s="127"/>
      <c r="MRG23" s="127"/>
      <c r="MRH23" s="127"/>
      <c r="MRI23" s="127"/>
      <c r="MRJ23" s="98"/>
      <c r="MRK23" s="98"/>
      <c r="MRL23" s="328"/>
      <c r="MRM23" s="328"/>
      <c r="MRN23" s="328"/>
      <c r="MRO23" s="332"/>
      <c r="MRP23" s="127"/>
      <c r="MRQ23" s="127"/>
      <c r="MRR23" s="127"/>
      <c r="MRS23" s="127"/>
      <c r="MRT23" s="98"/>
      <c r="MRU23" s="98"/>
      <c r="MRV23" s="328"/>
      <c r="MRW23" s="328"/>
      <c r="MRX23" s="328"/>
      <c r="MRY23" s="332"/>
      <c r="MRZ23" s="127"/>
      <c r="MSA23" s="127"/>
      <c r="MSB23" s="127"/>
      <c r="MSC23" s="127"/>
      <c r="MSD23" s="98"/>
      <c r="MSE23" s="98"/>
      <c r="MSF23" s="328"/>
      <c r="MSG23" s="328"/>
      <c r="MSH23" s="328"/>
      <c r="MSI23" s="332"/>
      <c r="MSJ23" s="127"/>
      <c r="MSK23" s="127"/>
      <c r="MSL23" s="127"/>
      <c r="MSM23" s="127"/>
      <c r="MSN23" s="98"/>
      <c r="MSO23" s="98"/>
      <c r="MSP23" s="328"/>
      <c r="MSQ23" s="328"/>
      <c r="MSR23" s="328"/>
      <c r="MSS23" s="332"/>
      <c r="MST23" s="127"/>
      <c r="MSU23" s="127"/>
      <c r="MSV23" s="127"/>
      <c r="MSW23" s="127"/>
      <c r="MSX23" s="98"/>
      <c r="MSY23" s="98"/>
      <c r="MSZ23" s="328"/>
      <c r="MTA23" s="328"/>
      <c r="MTB23" s="328"/>
      <c r="MTC23" s="332"/>
      <c r="MTD23" s="127"/>
      <c r="MTE23" s="127"/>
      <c r="MTF23" s="127"/>
      <c r="MTG23" s="127"/>
      <c r="MTH23" s="98"/>
      <c r="MTI23" s="98"/>
      <c r="MTJ23" s="328"/>
      <c r="MTK23" s="328"/>
      <c r="MTL23" s="328"/>
      <c r="MTM23" s="332"/>
      <c r="MTN23" s="127"/>
      <c r="MTO23" s="127"/>
      <c r="MTP23" s="127"/>
      <c r="MTQ23" s="127"/>
      <c r="MTR23" s="98"/>
      <c r="MTS23" s="98"/>
      <c r="MTT23" s="328"/>
      <c r="MTU23" s="328"/>
      <c r="MTV23" s="328"/>
      <c r="MTW23" s="332"/>
      <c r="MTX23" s="127"/>
      <c r="MTY23" s="127"/>
      <c r="MTZ23" s="127"/>
      <c r="MUA23" s="127"/>
      <c r="MUB23" s="98"/>
      <c r="MUC23" s="98"/>
      <c r="MUD23" s="328"/>
      <c r="MUE23" s="328"/>
      <c r="MUF23" s="328"/>
      <c r="MUG23" s="332"/>
      <c r="MUH23" s="127"/>
      <c r="MUI23" s="127"/>
      <c r="MUJ23" s="127"/>
      <c r="MUK23" s="127"/>
      <c r="MUL23" s="98"/>
      <c r="MUM23" s="98"/>
      <c r="MUN23" s="328"/>
      <c r="MUO23" s="328"/>
      <c r="MUP23" s="328"/>
      <c r="MUQ23" s="332"/>
      <c r="MUR23" s="127"/>
      <c r="MUS23" s="127"/>
      <c r="MUT23" s="127"/>
      <c r="MUU23" s="127"/>
      <c r="MUV23" s="98"/>
      <c r="MUW23" s="98"/>
      <c r="MUX23" s="328"/>
      <c r="MUY23" s="328"/>
      <c r="MUZ23" s="328"/>
      <c r="MVA23" s="332"/>
      <c r="MVB23" s="127"/>
      <c r="MVC23" s="127"/>
      <c r="MVD23" s="127"/>
      <c r="MVE23" s="127"/>
      <c r="MVF23" s="98"/>
      <c r="MVG23" s="98"/>
      <c r="MVH23" s="328"/>
      <c r="MVI23" s="328"/>
      <c r="MVJ23" s="328"/>
      <c r="MVK23" s="332"/>
      <c r="MVL23" s="127"/>
      <c r="MVM23" s="127"/>
      <c r="MVN23" s="127"/>
      <c r="MVO23" s="127"/>
      <c r="MVP23" s="98"/>
      <c r="MVQ23" s="98"/>
      <c r="MVR23" s="328"/>
      <c r="MVS23" s="328"/>
      <c r="MVT23" s="328"/>
      <c r="MVU23" s="332"/>
      <c r="MVV23" s="127"/>
      <c r="MVW23" s="127"/>
      <c r="MVX23" s="127"/>
      <c r="MVY23" s="127"/>
      <c r="MVZ23" s="98"/>
      <c r="MWA23" s="98"/>
      <c r="MWB23" s="328"/>
      <c r="MWC23" s="328"/>
      <c r="MWD23" s="328"/>
      <c r="MWE23" s="332"/>
      <c r="MWF23" s="127"/>
      <c r="MWG23" s="127"/>
      <c r="MWH23" s="127"/>
      <c r="MWI23" s="127"/>
      <c r="MWJ23" s="98"/>
      <c r="MWK23" s="98"/>
      <c r="MWL23" s="328"/>
      <c r="MWM23" s="328"/>
      <c r="MWN23" s="328"/>
      <c r="MWO23" s="332"/>
      <c r="MWP23" s="127"/>
      <c r="MWQ23" s="127"/>
      <c r="MWR23" s="127"/>
      <c r="MWS23" s="127"/>
      <c r="MWT23" s="98"/>
      <c r="MWU23" s="98"/>
      <c r="MWV23" s="328"/>
      <c r="MWW23" s="328"/>
      <c r="MWX23" s="328"/>
      <c r="MWY23" s="332"/>
      <c r="MWZ23" s="127"/>
      <c r="MXA23" s="127"/>
      <c r="MXB23" s="127"/>
      <c r="MXC23" s="127"/>
      <c r="MXD23" s="98"/>
      <c r="MXE23" s="98"/>
      <c r="MXF23" s="328"/>
      <c r="MXG23" s="328"/>
      <c r="MXH23" s="328"/>
      <c r="MXI23" s="332"/>
      <c r="MXJ23" s="127"/>
      <c r="MXK23" s="127"/>
      <c r="MXL23" s="127"/>
      <c r="MXM23" s="127"/>
      <c r="MXN23" s="98"/>
      <c r="MXO23" s="98"/>
      <c r="MXP23" s="328"/>
      <c r="MXQ23" s="328"/>
      <c r="MXR23" s="328"/>
      <c r="MXS23" s="332"/>
      <c r="MXT23" s="127"/>
      <c r="MXU23" s="127"/>
      <c r="MXV23" s="127"/>
      <c r="MXW23" s="127"/>
      <c r="MXX23" s="98"/>
      <c r="MXY23" s="98"/>
      <c r="MXZ23" s="328"/>
      <c r="MYA23" s="328"/>
      <c r="MYB23" s="328"/>
      <c r="MYC23" s="332"/>
      <c r="MYD23" s="127"/>
      <c r="MYE23" s="127"/>
      <c r="MYF23" s="127"/>
      <c r="MYG23" s="127"/>
      <c r="MYH23" s="98"/>
      <c r="MYI23" s="98"/>
      <c r="MYJ23" s="328"/>
      <c r="MYK23" s="328"/>
      <c r="MYL23" s="328"/>
      <c r="MYM23" s="332"/>
      <c r="MYN23" s="127"/>
      <c r="MYO23" s="127"/>
      <c r="MYP23" s="127"/>
      <c r="MYQ23" s="127"/>
      <c r="MYR23" s="98"/>
      <c r="MYS23" s="98"/>
      <c r="MYT23" s="328"/>
      <c r="MYU23" s="328"/>
      <c r="MYV23" s="328"/>
      <c r="MYW23" s="332"/>
      <c r="MYX23" s="127"/>
      <c r="MYY23" s="127"/>
      <c r="MYZ23" s="127"/>
      <c r="MZA23" s="127"/>
      <c r="MZB23" s="98"/>
      <c r="MZC23" s="98"/>
      <c r="MZD23" s="328"/>
      <c r="MZE23" s="328"/>
      <c r="MZF23" s="328"/>
      <c r="MZG23" s="332"/>
      <c r="MZH23" s="127"/>
      <c r="MZI23" s="127"/>
      <c r="MZJ23" s="127"/>
      <c r="MZK23" s="127"/>
      <c r="MZL23" s="98"/>
      <c r="MZM23" s="98"/>
      <c r="MZN23" s="328"/>
      <c r="MZO23" s="328"/>
      <c r="MZP23" s="328"/>
      <c r="MZQ23" s="332"/>
      <c r="MZR23" s="127"/>
      <c r="MZS23" s="127"/>
      <c r="MZT23" s="127"/>
      <c r="MZU23" s="127"/>
      <c r="MZV23" s="98"/>
      <c r="MZW23" s="98"/>
      <c r="MZX23" s="328"/>
      <c r="MZY23" s="328"/>
      <c r="MZZ23" s="328"/>
      <c r="NAA23" s="332"/>
      <c r="NAB23" s="127"/>
      <c r="NAC23" s="127"/>
      <c r="NAD23" s="127"/>
      <c r="NAE23" s="127"/>
      <c r="NAF23" s="98"/>
      <c r="NAG23" s="98"/>
      <c r="NAH23" s="328"/>
      <c r="NAI23" s="328"/>
      <c r="NAJ23" s="328"/>
      <c r="NAK23" s="332"/>
      <c r="NAL23" s="127"/>
      <c r="NAM23" s="127"/>
      <c r="NAN23" s="127"/>
      <c r="NAO23" s="127"/>
      <c r="NAP23" s="98"/>
      <c r="NAQ23" s="98"/>
      <c r="NAR23" s="328"/>
      <c r="NAS23" s="328"/>
      <c r="NAT23" s="328"/>
      <c r="NAU23" s="332"/>
      <c r="NAV23" s="127"/>
      <c r="NAW23" s="127"/>
      <c r="NAX23" s="127"/>
      <c r="NAY23" s="127"/>
      <c r="NAZ23" s="98"/>
      <c r="NBA23" s="98"/>
      <c r="NBB23" s="328"/>
      <c r="NBC23" s="328"/>
      <c r="NBD23" s="328"/>
      <c r="NBE23" s="332"/>
      <c r="NBF23" s="127"/>
      <c r="NBG23" s="127"/>
      <c r="NBH23" s="127"/>
      <c r="NBI23" s="127"/>
      <c r="NBJ23" s="98"/>
      <c r="NBK23" s="98"/>
      <c r="NBL23" s="328"/>
      <c r="NBM23" s="328"/>
      <c r="NBN23" s="328"/>
      <c r="NBO23" s="332"/>
      <c r="NBP23" s="127"/>
      <c r="NBQ23" s="127"/>
      <c r="NBR23" s="127"/>
      <c r="NBS23" s="127"/>
      <c r="NBT23" s="98"/>
      <c r="NBU23" s="98"/>
      <c r="NBV23" s="328"/>
      <c r="NBW23" s="328"/>
      <c r="NBX23" s="328"/>
      <c r="NBY23" s="332"/>
      <c r="NBZ23" s="127"/>
      <c r="NCA23" s="127"/>
      <c r="NCB23" s="127"/>
      <c r="NCC23" s="127"/>
      <c r="NCD23" s="98"/>
      <c r="NCE23" s="98"/>
      <c r="NCF23" s="328"/>
      <c r="NCG23" s="328"/>
      <c r="NCH23" s="328"/>
      <c r="NCI23" s="332"/>
      <c r="NCJ23" s="127"/>
      <c r="NCK23" s="127"/>
      <c r="NCL23" s="127"/>
      <c r="NCM23" s="127"/>
      <c r="NCN23" s="98"/>
      <c r="NCO23" s="98"/>
      <c r="NCP23" s="328"/>
      <c r="NCQ23" s="328"/>
      <c r="NCR23" s="328"/>
      <c r="NCS23" s="332"/>
      <c r="NCT23" s="127"/>
      <c r="NCU23" s="127"/>
      <c r="NCV23" s="127"/>
      <c r="NCW23" s="127"/>
      <c r="NCX23" s="98"/>
      <c r="NCY23" s="98"/>
      <c r="NCZ23" s="328"/>
      <c r="NDA23" s="328"/>
      <c r="NDB23" s="328"/>
      <c r="NDC23" s="332"/>
      <c r="NDD23" s="127"/>
      <c r="NDE23" s="127"/>
      <c r="NDF23" s="127"/>
      <c r="NDG23" s="127"/>
      <c r="NDH23" s="98"/>
      <c r="NDI23" s="98"/>
      <c r="NDJ23" s="328"/>
      <c r="NDK23" s="328"/>
      <c r="NDL23" s="328"/>
      <c r="NDM23" s="332"/>
      <c r="NDN23" s="127"/>
      <c r="NDO23" s="127"/>
      <c r="NDP23" s="127"/>
      <c r="NDQ23" s="127"/>
      <c r="NDR23" s="98"/>
      <c r="NDS23" s="98"/>
      <c r="NDT23" s="328"/>
      <c r="NDU23" s="328"/>
      <c r="NDV23" s="328"/>
      <c r="NDW23" s="332"/>
      <c r="NDX23" s="127"/>
      <c r="NDY23" s="127"/>
      <c r="NDZ23" s="127"/>
      <c r="NEA23" s="127"/>
      <c r="NEB23" s="98"/>
      <c r="NEC23" s="98"/>
      <c r="NED23" s="328"/>
      <c r="NEE23" s="328"/>
      <c r="NEF23" s="328"/>
      <c r="NEG23" s="332"/>
      <c r="NEH23" s="127"/>
      <c r="NEI23" s="127"/>
      <c r="NEJ23" s="127"/>
      <c r="NEK23" s="127"/>
      <c r="NEL23" s="98"/>
      <c r="NEM23" s="98"/>
      <c r="NEN23" s="328"/>
      <c r="NEO23" s="328"/>
      <c r="NEP23" s="328"/>
      <c r="NEQ23" s="332"/>
      <c r="NER23" s="127"/>
      <c r="NES23" s="127"/>
      <c r="NET23" s="127"/>
      <c r="NEU23" s="127"/>
      <c r="NEV23" s="98"/>
      <c r="NEW23" s="98"/>
      <c r="NEX23" s="328"/>
      <c r="NEY23" s="328"/>
      <c r="NEZ23" s="328"/>
      <c r="NFA23" s="332"/>
      <c r="NFB23" s="127"/>
      <c r="NFC23" s="127"/>
      <c r="NFD23" s="127"/>
      <c r="NFE23" s="127"/>
      <c r="NFF23" s="98"/>
      <c r="NFG23" s="98"/>
      <c r="NFH23" s="328"/>
      <c r="NFI23" s="328"/>
      <c r="NFJ23" s="328"/>
      <c r="NFK23" s="332"/>
      <c r="NFL23" s="127"/>
      <c r="NFM23" s="127"/>
      <c r="NFN23" s="127"/>
      <c r="NFO23" s="127"/>
      <c r="NFP23" s="98"/>
      <c r="NFQ23" s="98"/>
      <c r="NFR23" s="328"/>
      <c r="NFS23" s="328"/>
      <c r="NFT23" s="328"/>
      <c r="NFU23" s="332"/>
      <c r="NFV23" s="127"/>
      <c r="NFW23" s="127"/>
      <c r="NFX23" s="127"/>
      <c r="NFY23" s="127"/>
      <c r="NFZ23" s="98"/>
      <c r="NGA23" s="98"/>
      <c r="NGB23" s="328"/>
      <c r="NGC23" s="328"/>
      <c r="NGD23" s="328"/>
      <c r="NGE23" s="332"/>
      <c r="NGF23" s="127"/>
      <c r="NGG23" s="127"/>
      <c r="NGH23" s="127"/>
      <c r="NGI23" s="127"/>
      <c r="NGJ23" s="98"/>
      <c r="NGK23" s="98"/>
      <c r="NGL23" s="328"/>
      <c r="NGM23" s="328"/>
      <c r="NGN23" s="328"/>
      <c r="NGO23" s="332"/>
      <c r="NGP23" s="127"/>
      <c r="NGQ23" s="127"/>
      <c r="NGR23" s="127"/>
      <c r="NGS23" s="127"/>
      <c r="NGT23" s="98"/>
      <c r="NGU23" s="98"/>
      <c r="NGV23" s="328"/>
      <c r="NGW23" s="328"/>
      <c r="NGX23" s="328"/>
      <c r="NGY23" s="332"/>
      <c r="NGZ23" s="127"/>
      <c r="NHA23" s="127"/>
      <c r="NHB23" s="127"/>
      <c r="NHC23" s="127"/>
      <c r="NHD23" s="98"/>
      <c r="NHE23" s="98"/>
      <c r="NHF23" s="328"/>
      <c r="NHG23" s="328"/>
      <c r="NHH23" s="328"/>
      <c r="NHI23" s="332"/>
      <c r="NHJ23" s="127"/>
      <c r="NHK23" s="127"/>
      <c r="NHL23" s="127"/>
      <c r="NHM23" s="127"/>
      <c r="NHN23" s="98"/>
      <c r="NHO23" s="98"/>
      <c r="NHP23" s="328"/>
      <c r="NHQ23" s="328"/>
      <c r="NHR23" s="328"/>
      <c r="NHS23" s="332"/>
      <c r="NHT23" s="127"/>
      <c r="NHU23" s="127"/>
      <c r="NHV23" s="127"/>
      <c r="NHW23" s="127"/>
      <c r="NHX23" s="98"/>
      <c r="NHY23" s="98"/>
      <c r="NHZ23" s="328"/>
      <c r="NIA23" s="328"/>
      <c r="NIB23" s="328"/>
      <c r="NIC23" s="332"/>
      <c r="NID23" s="127"/>
      <c r="NIE23" s="127"/>
      <c r="NIF23" s="127"/>
      <c r="NIG23" s="127"/>
      <c r="NIH23" s="98"/>
      <c r="NII23" s="98"/>
      <c r="NIJ23" s="328"/>
      <c r="NIK23" s="328"/>
      <c r="NIL23" s="328"/>
      <c r="NIM23" s="332"/>
      <c r="NIN23" s="127"/>
      <c r="NIO23" s="127"/>
      <c r="NIP23" s="127"/>
      <c r="NIQ23" s="127"/>
      <c r="NIR23" s="98"/>
      <c r="NIS23" s="98"/>
      <c r="NIT23" s="328"/>
      <c r="NIU23" s="328"/>
      <c r="NIV23" s="328"/>
      <c r="NIW23" s="332"/>
      <c r="NIX23" s="127"/>
      <c r="NIY23" s="127"/>
      <c r="NIZ23" s="127"/>
      <c r="NJA23" s="127"/>
      <c r="NJB23" s="98"/>
      <c r="NJC23" s="98"/>
      <c r="NJD23" s="328"/>
      <c r="NJE23" s="328"/>
      <c r="NJF23" s="328"/>
      <c r="NJG23" s="332"/>
      <c r="NJH23" s="127"/>
      <c r="NJI23" s="127"/>
      <c r="NJJ23" s="127"/>
      <c r="NJK23" s="127"/>
      <c r="NJL23" s="98"/>
      <c r="NJM23" s="98"/>
      <c r="NJN23" s="328"/>
      <c r="NJO23" s="328"/>
      <c r="NJP23" s="328"/>
      <c r="NJQ23" s="332"/>
      <c r="NJR23" s="127"/>
      <c r="NJS23" s="127"/>
      <c r="NJT23" s="127"/>
      <c r="NJU23" s="127"/>
      <c r="NJV23" s="98"/>
      <c r="NJW23" s="98"/>
      <c r="NJX23" s="328"/>
      <c r="NJY23" s="328"/>
      <c r="NJZ23" s="328"/>
      <c r="NKA23" s="332"/>
      <c r="NKB23" s="127"/>
      <c r="NKC23" s="127"/>
      <c r="NKD23" s="127"/>
      <c r="NKE23" s="127"/>
      <c r="NKF23" s="98"/>
      <c r="NKG23" s="98"/>
      <c r="NKH23" s="328"/>
      <c r="NKI23" s="328"/>
      <c r="NKJ23" s="328"/>
      <c r="NKK23" s="332"/>
      <c r="NKL23" s="127"/>
      <c r="NKM23" s="127"/>
      <c r="NKN23" s="127"/>
      <c r="NKO23" s="127"/>
      <c r="NKP23" s="98"/>
      <c r="NKQ23" s="98"/>
      <c r="NKR23" s="328"/>
      <c r="NKS23" s="328"/>
      <c r="NKT23" s="328"/>
      <c r="NKU23" s="332"/>
      <c r="NKV23" s="127"/>
      <c r="NKW23" s="127"/>
      <c r="NKX23" s="127"/>
      <c r="NKY23" s="127"/>
      <c r="NKZ23" s="98"/>
      <c r="NLA23" s="98"/>
      <c r="NLB23" s="328"/>
      <c r="NLC23" s="328"/>
      <c r="NLD23" s="328"/>
      <c r="NLE23" s="332"/>
      <c r="NLF23" s="127"/>
      <c r="NLG23" s="127"/>
      <c r="NLH23" s="127"/>
      <c r="NLI23" s="127"/>
      <c r="NLJ23" s="98"/>
      <c r="NLK23" s="98"/>
      <c r="NLL23" s="328"/>
      <c r="NLM23" s="328"/>
      <c r="NLN23" s="328"/>
      <c r="NLO23" s="332"/>
      <c r="NLP23" s="127"/>
      <c r="NLQ23" s="127"/>
      <c r="NLR23" s="127"/>
      <c r="NLS23" s="127"/>
      <c r="NLT23" s="98"/>
      <c r="NLU23" s="98"/>
      <c r="NLV23" s="328"/>
      <c r="NLW23" s="328"/>
      <c r="NLX23" s="328"/>
      <c r="NLY23" s="332"/>
      <c r="NLZ23" s="127"/>
      <c r="NMA23" s="127"/>
      <c r="NMB23" s="127"/>
      <c r="NMC23" s="127"/>
      <c r="NMD23" s="98"/>
      <c r="NME23" s="98"/>
      <c r="NMF23" s="328"/>
      <c r="NMG23" s="328"/>
      <c r="NMH23" s="328"/>
      <c r="NMI23" s="332"/>
      <c r="NMJ23" s="127"/>
      <c r="NMK23" s="127"/>
      <c r="NML23" s="127"/>
      <c r="NMM23" s="127"/>
      <c r="NMN23" s="98"/>
      <c r="NMO23" s="98"/>
      <c r="NMP23" s="328"/>
      <c r="NMQ23" s="328"/>
      <c r="NMR23" s="328"/>
      <c r="NMS23" s="332"/>
      <c r="NMT23" s="127"/>
      <c r="NMU23" s="127"/>
      <c r="NMV23" s="127"/>
      <c r="NMW23" s="127"/>
      <c r="NMX23" s="98"/>
      <c r="NMY23" s="98"/>
      <c r="NMZ23" s="328"/>
      <c r="NNA23" s="328"/>
      <c r="NNB23" s="328"/>
      <c r="NNC23" s="332"/>
      <c r="NND23" s="127"/>
      <c r="NNE23" s="127"/>
      <c r="NNF23" s="127"/>
      <c r="NNG23" s="127"/>
      <c r="NNH23" s="98"/>
      <c r="NNI23" s="98"/>
      <c r="NNJ23" s="328"/>
      <c r="NNK23" s="328"/>
      <c r="NNL23" s="328"/>
      <c r="NNM23" s="332"/>
      <c r="NNN23" s="127"/>
      <c r="NNO23" s="127"/>
      <c r="NNP23" s="127"/>
      <c r="NNQ23" s="127"/>
      <c r="NNR23" s="98"/>
      <c r="NNS23" s="98"/>
      <c r="NNT23" s="328"/>
      <c r="NNU23" s="328"/>
      <c r="NNV23" s="328"/>
      <c r="NNW23" s="332"/>
      <c r="NNX23" s="127"/>
      <c r="NNY23" s="127"/>
      <c r="NNZ23" s="127"/>
      <c r="NOA23" s="127"/>
      <c r="NOB23" s="98"/>
      <c r="NOC23" s="98"/>
      <c r="NOD23" s="328"/>
      <c r="NOE23" s="328"/>
      <c r="NOF23" s="328"/>
      <c r="NOG23" s="332"/>
      <c r="NOH23" s="127"/>
      <c r="NOI23" s="127"/>
      <c r="NOJ23" s="127"/>
      <c r="NOK23" s="127"/>
      <c r="NOL23" s="98"/>
      <c r="NOM23" s="98"/>
      <c r="NON23" s="328"/>
      <c r="NOO23" s="328"/>
      <c r="NOP23" s="328"/>
      <c r="NOQ23" s="332"/>
      <c r="NOR23" s="127"/>
      <c r="NOS23" s="127"/>
      <c r="NOT23" s="127"/>
      <c r="NOU23" s="127"/>
      <c r="NOV23" s="98"/>
      <c r="NOW23" s="98"/>
      <c r="NOX23" s="328"/>
      <c r="NOY23" s="328"/>
      <c r="NOZ23" s="328"/>
      <c r="NPA23" s="332"/>
      <c r="NPB23" s="127"/>
      <c r="NPC23" s="127"/>
      <c r="NPD23" s="127"/>
      <c r="NPE23" s="127"/>
      <c r="NPF23" s="98"/>
      <c r="NPG23" s="98"/>
      <c r="NPH23" s="328"/>
      <c r="NPI23" s="328"/>
      <c r="NPJ23" s="328"/>
      <c r="NPK23" s="332"/>
      <c r="NPL23" s="127"/>
      <c r="NPM23" s="127"/>
      <c r="NPN23" s="127"/>
      <c r="NPO23" s="127"/>
      <c r="NPP23" s="98"/>
      <c r="NPQ23" s="98"/>
      <c r="NPR23" s="328"/>
      <c r="NPS23" s="328"/>
      <c r="NPT23" s="328"/>
      <c r="NPU23" s="332"/>
      <c r="NPV23" s="127"/>
      <c r="NPW23" s="127"/>
      <c r="NPX23" s="127"/>
      <c r="NPY23" s="127"/>
      <c r="NPZ23" s="98"/>
      <c r="NQA23" s="98"/>
      <c r="NQB23" s="328"/>
      <c r="NQC23" s="328"/>
      <c r="NQD23" s="328"/>
      <c r="NQE23" s="332"/>
      <c r="NQF23" s="127"/>
      <c r="NQG23" s="127"/>
      <c r="NQH23" s="127"/>
      <c r="NQI23" s="127"/>
      <c r="NQJ23" s="98"/>
      <c r="NQK23" s="98"/>
      <c r="NQL23" s="328"/>
      <c r="NQM23" s="328"/>
      <c r="NQN23" s="328"/>
      <c r="NQO23" s="332"/>
      <c r="NQP23" s="127"/>
      <c r="NQQ23" s="127"/>
      <c r="NQR23" s="127"/>
      <c r="NQS23" s="127"/>
      <c r="NQT23" s="98"/>
      <c r="NQU23" s="98"/>
      <c r="NQV23" s="328"/>
      <c r="NQW23" s="328"/>
      <c r="NQX23" s="328"/>
      <c r="NQY23" s="332"/>
      <c r="NQZ23" s="127"/>
      <c r="NRA23" s="127"/>
      <c r="NRB23" s="127"/>
      <c r="NRC23" s="127"/>
      <c r="NRD23" s="98"/>
      <c r="NRE23" s="98"/>
      <c r="NRF23" s="328"/>
      <c r="NRG23" s="328"/>
      <c r="NRH23" s="328"/>
      <c r="NRI23" s="332"/>
      <c r="NRJ23" s="127"/>
      <c r="NRK23" s="127"/>
      <c r="NRL23" s="127"/>
      <c r="NRM23" s="127"/>
      <c r="NRN23" s="98"/>
      <c r="NRO23" s="98"/>
      <c r="NRP23" s="328"/>
      <c r="NRQ23" s="328"/>
      <c r="NRR23" s="328"/>
      <c r="NRS23" s="332"/>
      <c r="NRT23" s="127"/>
      <c r="NRU23" s="127"/>
      <c r="NRV23" s="127"/>
      <c r="NRW23" s="127"/>
      <c r="NRX23" s="98"/>
      <c r="NRY23" s="98"/>
      <c r="NRZ23" s="328"/>
      <c r="NSA23" s="328"/>
      <c r="NSB23" s="328"/>
      <c r="NSC23" s="332"/>
      <c r="NSD23" s="127"/>
      <c r="NSE23" s="127"/>
      <c r="NSF23" s="127"/>
      <c r="NSG23" s="127"/>
      <c r="NSH23" s="98"/>
      <c r="NSI23" s="98"/>
      <c r="NSJ23" s="328"/>
      <c r="NSK23" s="328"/>
      <c r="NSL23" s="328"/>
      <c r="NSM23" s="332"/>
      <c r="NSN23" s="127"/>
      <c r="NSO23" s="127"/>
      <c r="NSP23" s="127"/>
      <c r="NSQ23" s="127"/>
      <c r="NSR23" s="98"/>
      <c r="NSS23" s="98"/>
      <c r="NST23" s="328"/>
      <c r="NSU23" s="328"/>
      <c r="NSV23" s="328"/>
      <c r="NSW23" s="332"/>
      <c r="NSX23" s="127"/>
      <c r="NSY23" s="127"/>
      <c r="NSZ23" s="127"/>
      <c r="NTA23" s="127"/>
      <c r="NTB23" s="98"/>
      <c r="NTC23" s="98"/>
      <c r="NTD23" s="328"/>
      <c r="NTE23" s="328"/>
      <c r="NTF23" s="328"/>
      <c r="NTG23" s="332"/>
      <c r="NTH23" s="127"/>
      <c r="NTI23" s="127"/>
      <c r="NTJ23" s="127"/>
      <c r="NTK23" s="127"/>
      <c r="NTL23" s="98"/>
      <c r="NTM23" s="98"/>
      <c r="NTN23" s="328"/>
      <c r="NTO23" s="328"/>
      <c r="NTP23" s="328"/>
      <c r="NTQ23" s="332"/>
      <c r="NTR23" s="127"/>
      <c r="NTS23" s="127"/>
      <c r="NTT23" s="127"/>
      <c r="NTU23" s="127"/>
      <c r="NTV23" s="98"/>
      <c r="NTW23" s="98"/>
      <c r="NTX23" s="328"/>
      <c r="NTY23" s="328"/>
      <c r="NTZ23" s="328"/>
      <c r="NUA23" s="332"/>
      <c r="NUB23" s="127"/>
      <c r="NUC23" s="127"/>
      <c r="NUD23" s="127"/>
      <c r="NUE23" s="127"/>
      <c r="NUF23" s="98"/>
      <c r="NUG23" s="98"/>
      <c r="NUH23" s="328"/>
      <c r="NUI23" s="328"/>
      <c r="NUJ23" s="328"/>
      <c r="NUK23" s="332"/>
      <c r="NUL23" s="127"/>
      <c r="NUM23" s="127"/>
      <c r="NUN23" s="127"/>
      <c r="NUO23" s="127"/>
      <c r="NUP23" s="98"/>
      <c r="NUQ23" s="98"/>
      <c r="NUR23" s="328"/>
      <c r="NUS23" s="328"/>
      <c r="NUT23" s="328"/>
      <c r="NUU23" s="332"/>
      <c r="NUV23" s="127"/>
      <c r="NUW23" s="127"/>
      <c r="NUX23" s="127"/>
      <c r="NUY23" s="127"/>
      <c r="NUZ23" s="98"/>
      <c r="NVA23" s="98"/>
      <c r="NVB23" s="328"/>
      <c r="NVC23" s="328"/>
      <c r="NVD23" s="328"/>
      <c r="NVE23" s="332"/>
      <c r="NVF23" s="127"/>
      <c r="NVG23" s="127"/>
      <c r="NVH23" s="127"/>
      <c r="NVI23" s="127"/>
      <c r="NVJ23" s="98"/>
      <c r="NVK23" s="98"/>
      <c r="NVL23" s="328"/>
      <c r="NVM23" s="328"/>
      <c r="NVN23" s="328"/>
      <c r="NVO23" s="332"/>
      <c r="NVP23" s="127"/>
      <c r="NVQ23" s="127"/>
      <c r="NVR23" s="127"/>
      <c r="NVS23" s="127"/>
      <c r="NVT23" s="98"/>
      <c r="NVU23" s="98"/>
      <c r="NVV23" s="328"/>
      <c r="NVW23" s="328"/>
      <c r="NVX23" s="328"/>
      <c r="NVY23" s="332"/>
      <c r="NVZ23" s="127"/>
      <c r="NWA23" s="127"/>
      <c r="NWB23" s="127"/>
      <c r="NWC23" s="127"/>
      <c r="NWD23" s="98"/>
      <c r="NWE23" s="98"/>
      <c r="NWF23" s="328"/>
      <c r="NWG23" s="328"/>
      <c r="NWH23" s="328"/>
      <c r="NWI23" s="332"/>
      <c r="NWJ23" s="127"/>
      <c r="NWK23" s="127"/>
      <c r="NWL23" s="127"/>
      <c r="NWM23" s="127"/>
      <c r="NWN23" s="98"/>
      <c r="NWO23" s="98"/>
      <c r="NWP23" s="328"/>
      <c r="NWQ23" s="328"/>
      <c r="NWR23" s="328"/>
      <c r="NWS23" s="332"/>
      <c r="NWT23" s="127"/>
      <c r="NWU23" s="127"/>
      <c r="NWV23" s="127"/>
      <c r="NWW23" s="127"/>
      <c r="NWX23" s="98"/>
      <c r="NWY23" s="98"/>
      <c r="NWZ23" s="328"/>
      <c r="NXA23" s="328"/>
      <c r="NXB23" s="328"/>
      <c r="NXC23" s="332"/>
      <c r="NXD23" s="127"/>
      <c r="NXE23" s="127"/>
      <c r="NXF23" s="127"/>
      <c r="NXG23" s="127"/>
      <c r="NXH23" s="98"/>
      <c r="NXI23" s="98"/>
      <c r="NXJ23" s="328"/>
      <c r="NXK23" s="328"/>
      <c r="NXL23" s="328"/>
      <c r="NXM23" s="332"/>
      <c r="NXN23" s="127"/>
      <c r="NXO23" s="127"/>
      <c r="NXP23" s="127"/>
      <c r="NXQ23" s="127"/>
      <c r="NXR23" s="98"/>
      <c r="NXS23" s="98"/>
      <c r="NXT23" s="328"/>
      <c r="NXU23" s="328"/>
      <c r="NXV23" s="328"/>
      <c r="NXW23" s="332"/>
      <c r="NXX23" s="127"/>
      <c r="NXY23" s="127"/>
      <c r="NXZ23" s="127"/>
      <c r="NYA23" s="127"/>
      <c r="NYB23" s="98"/>
      <c r="NYC23" s="98"/>
      <c r="NYD23" s="328"/>
      <c r="NYE23" s="328"/>
      <c r="NYF23" s="328"/>
      <c r="NYG23" s="332"/>
      <c r="NYH23" s="127"/>
      <c r="NYI23" s="127"/>
      <c r="NYJ23" s="127"/>
      <c r="NYK23" s="127"/>
      <c r="NYL23" s="98"/>
      <c r="NYM23" s="98"/>
      <c r="NYN23" s="328"/>
      <c r="NYO23" s="328"/>
      <c r="NYP23" s="328"/>
      <c r="NYQ23" s="332"/>
      <c r="NYR23" s="127"/>
      <c r="NYS23" s="127"/>
      <c r="NYT23" s="127"/>
      <c r="NYU23" s="127"/>
      <c r="NYV23" s="98"/>
      <c r="NYW23" s="98"/>
      <c r="NYX23" s="328"/>
      <c r="NYY23" s="328"/>
      <c r="NYZ23" s="328"/>
      <c r="NZA23" s="332"/>
      <c r="NZB23" s="127"/>
      <c r="NZC23" s="127"/>
      <c r="NZD23" s="127"/>
      <c r="NZE23" s="127"/>
      <c r="NZF23" s="98"/>
      <c r="NZG23" s="98"/>
      <c r="NZH23" s="328"/>
      <c r="NZI23" s="328"/>
      <c r="NZJ23" s="328"/>
      <c r="NZK23" s="332"/>
      <c r="NZL23" s="127"/>
      <c r="NZM23" s="127"/>
      <c r="NZN23" s="127"/>
      <c r="NZO23" s="127"/>
      <c r="NZP23" s="98"/>
      <c r="NZQ23" s="98"/>
      <c r="NZR23" s="328"/>
      <c r="NZS23" s="328"/>
      <c r="NZT23" s="328"/>
      <c r="NZU23" s="332"/>
      <c r="NZV23" s="127"/>
      <c r="NZW23" s="127"/>
      <c r="NZX23" s="127"/>
      <c r="NZY23" s="127"/>
      <c r="NZZ23" s="98"/>
      <c r="OAA23" s="98"/>
      <c r="OAB23" s="328"/>
      <c r="OAC23" s="328"/>
      <c r="OAD23" s="328"/>
      <c r="OAE23" s="332"/>
      <c r="OAF23" s="127"/>
      <c r="OAG23" s="127"/>
      <c r="OAH23" s="127"/>
      <c r="OAI23" s="127"/>
      <c r="OAJ23" s="98"/>
      <c r="OAK23" s="98"/>
      <c r="OAL23" s="328"/>
      <c r="OAM23" s="328"/>
      <c r="OAN23" s="328"/>
      <c r="OAO23" s="332"/>
      <c r="OAP23" s="127"/>
      <c r="OAQ23" s="127"/>
      <c r="OAR23" s="127"/>
      <c r="OAS23" s="127"/>
      <c r="OAT23" s="98"/>
      <c r="OAU23" s="98"/>
      <c r="OAV23" s="328"/>
      <c r="OAW23" s="328"/>
      <c r="OAX23" s="328"/>
      <c r="OAY23" s="332"/>
      <c r="OAZ23" s="127"/>
      <c r="OBA23" s="127"/>
      <c r="OBB23" s="127"/>
      <c r="OBC23" s="127"/>
      <c r="OBD23" s="98"/>
      <c r="OBE23" s="98"/>
      <c r="OBF23" s="328"/>
      <c r="OBG23" s="328"/>
      <c r="OBH23" s="328"/>
      <c r="OBI23" s="332"/>
      <c r="OBJ23" s="127"/>
      <c r="OBK23" s="127"/>
      <c r="OBL23" s="127"/>
      <c r="OBM23" s="127"/>
      <c r="OBN23" s="98"/>
      <c r="OBO23" s="98"/>
      <c r="OBP23" s="328"/>
      <c r="OBQ23" s="328"/>
      <c r="OBR23" s="328"/>
      <c r="OBS23" s="332"/>
      <c r="OBT23" s="127"/>
      <c r="OBU23" s="127"/>
      <c r="OBV23" s="127"/>
      <c r="OBW23" s="127"/>
      <c r="OBX23" s="98"/>
      <c r="OBY23" s="98"/>
      <c r="OBZ23" s="328"/>
      <c r="OCA23" s="328"/>
      <c r="OCB23" s="328"/>
      <c r="OCC23" s="332"/>
      <c r="OCD23" s="127"/>
      <c r="OCE23" s="127"/>
      <c r="OCF23" s="127"/>
      <c r="OCG23" s="127"/>
      <c r="OCH23" s="98"/>
      <c r="OCI23" s="98"/>
      <c r="OCJ23" s="328"/>
      <c r="OCK23" s="328"/>
      <c r="OCL23" s="328"/>
      <c r="OCM23" s="332"/>
      <c r="OCN23" s="127"/>
      <c r="OCO23" s="127"/>
      <c r="OCP23" s="127"/>
      <c r="OCQ23" s="127"/>
      <c r="OCR23" s="98"/>
      <c r="OCS23" s="98"/>
      <c r="OCT23" s="328"/>
      <c r="OCU23" s="328"/>
      <c r="OCV23" s="328"/>
      <c r="OCW23" s="332"/>
      <c r="OCX23" s="127"/>
      <c r="OCY23" s="127"/>
      <c r="OCZ23" s="127"/>
      <c r="ODA23" s="127"/>
      <c r="ODB23" s="98"/>
      <c r="ODC23" s="98"/>
      <c r="ODD23" s="328"/>
      <c r="ODE23" s="328"/>
      <c r="ODF23" s="328"/>
      <c r="ODG23" s="332"/>
      <c r="ODH23" s="127"/>
      <c r="ODI23" s="127"/>
      <c r="ODJ23" s="127"/>
      <c r="ODK23" s="127"/>
      <c r="ODL23" s="98"/>
      <c r="ODM23" s="98"/>
      <c r="ODN23" s="328"/>
      <c r="ODO23" s="328"/>
      <c r="ODP23" s="328"/>
      <c r="ODQ23" s="332"/>
      <c r="ODR23" s="127"/>
      <c r="ODS23" s="127"/>
      <c r="ODT23" s="127"/>
      <c r="ODU23" s="127"/>
      <c r="ODV23" s="98"/>
      <c r="ODW23" s="98"/>
      <c r="ODX23" s="328"/>
      <c r="ODY23" s="328"/>
      <c r="ODZ23" s="328"/>
      <c r="OEA23" s="332"/>
      <c r="OEB23" s="127"/>
      <c r="OEC23" s="127"/>
      <c r="OED23" s="127"/>
      <c r="OEE23" s="127"/>
      <c r="OEF23" s="98"/>
      <c r="OEG23" s="98"/>
      <c r="OEH23" s="328"/>
      <c r="OEI23" s="328"/>
      <c r="OEJ23" s="328"/>
      <c r="OEK23" s="332"/>
      <c r="OEL23" s="127"/>
      <c r="OEM23" s="127"/>
      <c r="OEN23" s="127"/>
      <c r="OEO23" s="127"/>
      <c r="OEP23" s="98"/>
      <c r="OEQ23" s="98"/>
      <c r="OER23" s="328"/>
      <c r="OES23" s="328"/>
      <c r="OET23" s="328"/>
      <c r="OEU23" s="332"/>
      <c r="OEV23" s="127"/>
      <c r="OEW23" s="127"/>
      <c r="OEX23" s="127"/>
      <c r="OEY23" s="127"/>
      <c r="OEZ23" s="98"/>
      <c r="OFA23" s="98"/>
      <c r="OFB23" s="328"/>
      <c r="OFC23" s="328"/>
      <c r="OFD23" s="328"/>
      <c r="OFE23" s="332"/>
      <c r="OFF23" s="127"/>
      <c r="OFG23" s="127"/>
      <c r="OFH23" s="127"/>
      <c r="OFI23" s="127"/>
      <c r="OFJ23" s="98"/>
      <c r="OFK23" s="98"/>
      <c r="OFL23" s="328"/>
      <c r="OFM23" s="328"/>
      <c r="OFN23" s="328"/>
      <c r="OFO23" s="332"/>
      <c r="OFP23" s="127"/>
      <c r="OFQ23" s="127"/>
      <c r="OFR23" s="127"/>
      <c r="OFS23" s="127"/>
      <c r="OFT23" s="98"/>
      <c r="OFU23" s="98"/>
      <c r="OFV23" s="328"/>
      <c r="OFW23" s="328"/>
      <c r="OFX23" s="328"/>
      <c r="OFY23" s="332"/>
      <c r="OFZ23" s="127"/>
      <c r="OGA23" s="127"/>
      <c r="OGB23" s="127"/>
      <c r="OGC23" s="127"/>
      <c r="OGD23" s="98"/>
      <c r="OGE23" s="98"/>
      <c r="OGF23" s="328"/>
      <c r="OGG23" s="328"/>
      <c r="OGH23" s="328"/>
      <c r="OGI23" s="332"/>
      <c r="OGJ23" s="127"/>
      <c r="OGK23" s="127"/>
      <c r="OGL23" s="127"/>
      <c r="OGM23" s="127"/>
      <c r="OGN23" s="98"/>
      <c r="OGO23" s="98"/>
      <c r="OGP23" s="328"/>
      <c r="OGQ23" s="328"/>
      <c r="OGR23" s="328"/>
      <c r="OGS23" s="332"/>
      <c r="OGT23" s="127"/>
      <c r="OGU23" s="127"/>
      <c r="OGV23" s="127"/>
      <c r="OGW23" s="127"/>
      <c r="OGX23" s="98"/>
      <c r="OGY23" s="98"/>
      <c r="OGZ23" s="328"/>
      <c r="OHA23" s="328"/>
      <c r="OHB23" s="328"/>
      <c r="OHC23" s="332"/>
      <c r="OHD23" s="127"/>
      <c r="OHE23" s="127"/>
      <c r="OHF23" s="127"/>
      <c r="OHG23" s="127"/>
      <c r="OHH23" s="98"/>
      <c r="OHI23" s="98"/>
      <c r="OHJ23" s="328"/>
      <c r="OHK23" s="328"/>
      <c r="OHL23" s="328"/>
      <c r="OHM23" s="332"/>
      <c r="OHN23" s="127"/>
      <c r="OHO23" s="127"/>
      <c r="OHP23" s="127"/>
      <c r="OHQ23" s="127"/>
      <c r="OHR23" s="98"/>
      <c r="OHS23" s="98"/>
      <c r="OHT23" s="328"/>
      <c r="OHU23" s="328"/>
      <c r="OHV23" s="328"/>
      <c r="OHW23" s="332"/>
      <c r="OHX23" s="127"/>
      <c r="OHY23" s="127"/>
      <c r="OHZ23" s="127"/>
      <c r="OIA23" s="127"/>
      <c r="OIB23" s="98"/>
      <c r="OIC23" s="98"/>
      <c r="OID23" s="328"/>
      <c r="OIE23" s="328"/>
      <c r="OIF23" s="328"/>
      <c r="OIG23" s="332"/>
      <c r="OIH23" s="127"/>
      <c r="OII23" s="127"/>
      <c r="OIJ23" s="127"/>
      <c r="OIK23" s="127"/>
      <c r="OIL23" s="98"/>
      <c r="OIM23" s="98"/>
      <c r="OIN23" s="328"/>
      <c r="OIO23" s="328"/>
      <c r="OIP23" s="328"/>
      <c r="OIQ23" s="332"/>
      <c r="OIR23" s="127"/>
      <c r="OIS23" s="127"/>
      <c r="OIT23" s="127"/>
      <c r="OIU23" s="127"/>
      <c r="OIV23" s="98"/>
      <c r="OIW23" s="98"/>
      <c r="OIX23" s="328"/>
      <c r="OIY23" s="328"/>
      <c r="OIZ23" s="328"/>
      <c r="OJA23" s="332"/>
      <c r="OJB23" s="127"/>
      <c r="OJC23" s="127"/>
      <c r="OJD23" s="127"/>
      <c r="OJE23" s="127"/>
      <c r="OJF23" s="98"/>
      <c r="OJG23" s="98"/>
      <c r="OJH23" s="328"/>
      <c r="OJI23" s="328"/>
      <c r="OJJ23" s="328"/>
      <c r="OJK23" s="332"/>
      <c r="OJL23" s="127"/>
      <c r="OJM23" s="127"/>
      <c r="OJN23" s="127"/>
      <c r="OJO23" s="127"/>
      <c r="OJP23" s="98"/>
      <c r="OJQ23" s="98"/>
      <c r="OJR23" s="328"/>
      <c r="OJS23" s="328"/>
      <c r="OJT23" s="328"/>
      <c r="OJU23" s="332"/>
      <c r="OJV23" s="127"/>
      <c r="OJW23" s="127"/>
      <c r="OJX23" s="127"/>
      <c r="OJY23" s="127"/>
      <c r="OJZ23" s="98"/>
      <c r="OKA23" s="98"/>
      <c r="OKB23" s="328"/>
      <c r="OKC23" s="328"/>
      <c r="OKD23" s="328"/>
      <c r="OKE23" s="332"/>
      <c r="OKF23" s="127"/>
      <c r="OKG23" s="127"/>
      <c r="OKH23" s="127"/>
      <c r="OKI23" s="127"/>
      <c r="OKJ23" s="98"/>
      <c r="OKK23" s="98"/>
      <c r="OKL23" s="328"/>
      <c r="OKM23" s="328"/>
      <c r="OKN23" s="328"/>
      <c r="OKO23" s="332"/>
      <c r="OKP23" s="127"/>
      <c r="OKQ23" s="127"/>
      <c r="OKR23" s="127"/>
      <c r="OKS23" s="127"/>
      <c r="OKT23" s="98"/>
      <c r="OKU23" s="98"/>
      <c r="OKV23" s="328"/>
      <c r="OKW23" s="328"/>
      <c r="OKX23" s="328"/>
      <c r="OKY23" s="332"/>
      <c r="OKZ23" s="127"/>
      <c r="OLA23" s="127"/>
      <c r="OLB23" s="127"/>
      <c r="OLC23" s="127"/>
      <c r="OLD23" s="98"/>
      <c r="OLE23" s="98"/>
      <c r="OLF23" s="328"/>
      <c r="OLG23" s="328"/>
      <c r="OLH23" s="328"/>
      <c r="OLI23" s="332"/>
      <c r="OLJ23" s="127"/>
      <c r="OLK23" s="127"/>
      <c r="OLL23" s="127"/>
      <c r="OLM23" s="127"/>
      <c r="OLN23" s="98"/>
      <c r="OLO23" s="98"/>
      <c r="OLP23" s="328"/>
      <c r="OLQ23" s="328"/>
      <c r="OLR23" s="328"/>
      <c r="OLS23" s="332"/>
      <c r="OLT23" s="127"/>
      <c r="OLU23" s="127"/>
      <c r="OLV23" s="127"/>
      <c r="OLW23" s="127"/>
      <c r="OLX23" s="98"/>
      <c r="OLY23" s="98"/>
      <c r="OLZ23" s="328"/>
      <c r="OMA23" s="328"/>
      <c r="OMB23" s="328"/>
      <c r="OMC23" s="332"/>
      <c r="OMD23" s="127"/>
      <c r="OME23" s="127"/>
      <c r="OMF23" s="127"/>
      <c r="OMG23" s="127"/>
      <c r="OMH23" s="98"/>
      <c r="OMI23" s="98"/>
      <c r="OMJ23" s="328"/>
      <c r="OMK23" s="328"/>
      <c r="OML23" s="328"/>
      <c r="OMM23" s="332"/>
      <c r="OMN23" s="127"/>
      <c r="OMO23" s="127"/>
      <c r="OMP23" s="127"/>
      <c r="OMQ23" s="127"/>
      <c r="OMR23" s="98"/>
      <c r="OMS23" s="98"/>
      <c r="OMT23" s="328"/>
      <c r="OMU23" s="328"/>
      <c r="OMV23" s="328"/>
      <c r="OMW23" s="332"/>
      <c r="OMX23" s="127"/>
      <c r="OMY23" s="127"/>
      <c r="OMZ23" s="127"/>
      <c r="ONA23" s="127"/>
      <c r="ONB23" s="98"/>
      <c r="ONC23" s="98"/>
      <c r="OND23" s="328"/>
      <c r="ONE23" s="328"/>
      <c r="ONF23" s="328"/>
      <c r="ONG23" s="332"/>
      <c r="ONH23" s="127"/>
      <c r="ONI23" s="127"/>
      <c r="ONJ23" s="127"/>
      <c r="ONK23" s="127"/>
      <c r="ONL23" s="98"/>
      <c r="ONM23" s="98"/>
      <c r="ONN23" s="328"/>
      <c r="ONO23" s="328"/>
      <c r="ONP23" s="328"/>
      <c r="ONQ23" s="332"/>
      <c r="ONR23" s="127"/>
      <c r="ONS23" s="127"/>
      <c r="ONT23" s="127"/>
      <c r="ONU23" s="127"/>
      <c r="ONV23" s="98"/>
      <c r="ONW23" s="98"/>
      <c r="ONX23" s="328"/>
      <c r="ONY23" s="328"/>
      <c r="ONZ23" s="328"/>
      <c r="OOA23" s="332"/>
      <c r="OOB23" s="127"/>
      <c r="OOC23" s="127"/>
      <c r="OOD23" s="127"/>
      <c r="OOE23" s="127"/>
      <c r="OOF23" s="98"/>
      <c r="OOG23" s="98"/>
      <c r="OOH23" s="328"/>
      <c r="OOI23" s="328"/>
      <c r="OOJ23" s="328"/>
      <c r="OOK23" s="332"/>
      <c r="OOL23" s="127"/>
      <c r="OOM23" s="127"/>
      <c r="OON23" s="127"/>
      <c r="OOO23" s="127"/>
      <c r="OOP23" s="98"/>
      <c r="OOQ23" s="98"/>
      <c r="OOR23" s="328"/>
      <c r="OOS23" s="328"/>
      <c r="OOT23" s="328"/>
      <c r="OOU23" s="332"/>
      <c r="OOV23" s="127"/>
      <c r="OOW23" s="127"/>
      <c r="OOX23" s="127"/>
      <c r="OOY23" s="127"/>
      <c r="OOZ23" s="98"/>
      <c r="OPA23" s="98"/>
      <c r="OPB23" s="328"/>
      <c r="OPC23" s="328"/>
      <c r="OPD23" s="328"/>
      <c r="OPE23" s="332"/>
      <c r="OPF23" s="127"/>
      <c r="OPG23" s="127"/>
      <c r="OPH23" s="127"/>
      <c r="OPI23" s="127"/>
      <c r="OPJ23" s="98"/>
      <c r="OPK23" s="98"/>
      <c r="OPL23" s="328"/>
      <c r="OPM23" s="328"/>
      <c r="OPN23" s="328"/>
      <c r="OPO23" s="332"/>
      <c r="OPP23" s="127"/>
      <c r="OPQ23" s="127"/>
      <c r="OPR23" s="127"/>
      <c r="OPS23" s="127"/>
      <c r="OPT23" s="98"/>
      <c r="OPU23" s="98"/>
      <c r="OPV23" s="328"/>
      <c r="OPW23" s="328"/>
      <c r="OPX23" s="328"/>
      <c r="OPY23" s="332"/>
      <c r="OPZ23" s="127"/>
      <c r="OQA23" s="127"/>
      <c r="OQB23" s="127"/>
      <c r="OQC23" s="127"/>
      <c r="OQD23" s="98"/>
      <c r="OQE23" s="98"/>
      <c r="OQF23" s="328"/>
      <c r="OQG23" s="328"/>
      <c r="OQH23" s="328"/>
      <c r="OQI23" s="332"/>
      <c r="OQJ23" s="127"/>
      <c r="OQK23" s="127"/>
      <c r="OQL23" s="127"/>
      <c r="OQM23" s="127"/>
      <c r="OQN23" s="98"/>
      <c r="OQO23" s="98"/>
      <c r="OQP23" s="328"/>
      <c r="OQQ23" s="328"/>
      <c r="OQR23" s="328"/>
      <c r="OQS23" s="332"/>
      <c r="OQT23" s="127"/>
      <c r="OQU23" s="127"/>
      <c r="OQV23" s="127"/>
      <c r="OQW23" s="127"/>
      <c r="OQX23" s="98"/>
      <c r="OQY23" s="98"/>
      <c r="OQZ23" s="328"/>
      <c r="ORA23" s="328"/>
      <c r="ORB23" s="328"/>
      <c r="ORC23" s="332"/>
      <c r="ORD23" s="127"/>
      <c r="ORE23" s="127"/>
      <c r="ORF23" s="127"/>
      <c r="ORG23" s="127"/>
      <c r="ORH23" s="98"/>
      <c r="ORI23" s="98"/>
      <c r="ORJ23" s="328"/>
      <c r="ORK23" s="328"/>
      <c r="ORL23" s="328"/>
      <c r="ORM23" s="332"/>
      <c r="ORN23" s="127"/>
      <c r="ORO23" s="127"/>
      <c r="ORP23" s="127"/>
      <c r="ORQ23" s="127"/>
      <c r="ORR23" s="98"/>
      <c r="ORS23" s="98"/>
      <c r="ORT23" s="328"/>
      <c r="ORU23" s="328"/>
      <c r="ORV23" s="328"/>
      <c r="ORW23" s="332"/>
      <c r="ORX23" s="127"/>
      <c r="ORY23" s="127"/>
      <c r="ORZ23" s="127"/>
      <c r="OSA23" s="127"/>
      <c r="OSB23" s="98"/>
      <c r="OSC23" s="98"/>
      <c r="OSD23" s="328"/>
      <c r="OSE23" s="328"/>
      <c r="OSF23" s="328"/>
      <c r="OSG23" s="332"/>
      <c r="OSH23" s="127"/>
      <c r="OSI23" s="127"/>
      <c r="OSJ23" s="127"/>
      <c r="OSK23" s="127"/>
      <c r="OSL23" s="98"/>
      <c r="OSM23" s="98"/>
      <c r="OSN23" s="328"/>
      <c r="OSO23" s="328"/>
      <c r="OSP23" s="328"/>
      <c r="OSQ23" s="332"/>
      <c r="OSR23" s="127"/>
      <c r="OSS23" s="127"/>
      <c r="OST23" s="127"/>
      <c r="OSU23" s="127"/>
      <c r="OSV23" s="98"/>
      <c r="OSW23" s="98"/>
      <c r="OSX23" s="328"/>
      <c r="OSY23" s="328"/>
      <c r="OSZ23" s="328"/>
      <c r="OTA23" s="332"/>
      <c r="OTB23" s="127"/>
      <c r="OTC23" s="127"/>
      <c r="OTD23" s="127"/>
      <c r="OTE23" s="127"/>
      <c r="OTF23" s="98"/>
      <c r="OTG23" s="98"/>
      <c r="OTH23" s="328"/>
      <c r="OTI23" s="328"/>
      <c r="OTJ23" s="328"/>
      <c r="OTK23" s="332"/>
      <c r="OTL23" s="127"/>
      <c r="OTM23" s="127"/>
      <c r="OTN23" s="127"/>
      <c r="OTO23" s="127"/>
      <c r="OTP23" s="98"/>
      <c r="OTQ23" s="98"/>
      <c r="OTR23" s="328"/>
      <c r="OTS23" s="328"/>
      <c r="OTT23" s="328"/>
      <c r="OTU23" s="332"/>
      <c r="OTV23" s="127"/>
      <c r="OTW23" s="127"/>
      <c r="OTX23" s="127"/>
      <c r="OTY23" s="127"/>
      <c r="OTZ23" s="98"/>
      <c r="OUA23" s="98"/>
      <c r="OUB23" s="328"/>
      <c r="OUC23" s="328"/>
      <c r="OUD23" s="328"/>
      <c r="OUE23" s="332"/>
      <c r="OUF23" s="127"/>
      <c r="OUG23" s="127"/>
      <c r="OUH23" s="127"/>
      <c r="OUI23" s="127"/>
      <c r="OUJ23" s="98"/>
      <c r="OUK23" s="98"/>
      <c r="OUL23" s="328"/>
      <c r="OUM23" s="328"/>
      <c r="OUN23" s="328"/>
      <c r="OUO23" s="332"/>
      <c r="OUP23" s="127"/>
      <c r="OUQ23" s="127"/>
      <c r="OUR23" s="127"/>
      <c r="OUS23" s="127"/>
      <c r="OUT23" s="98"/>
      <c r="OUU23" s="98"/>
      <c r="OUV23" s="328"/>
      <c r="OUW23" s="328"/>
      <c r="OUX23" s="328"/>
      <c r="OUY23" s="332"/>
      <c r="OUZ23" s="127"/>
      <c r="OVA23" s="127"/>
      <c r="OVB23" s="127"/>
      <c r="OVC23" s="127"/>
      <c r="OVD23" s="98"/>
      <c r="OVE23" s="98"/>
      <c r="OVF23" s="328"/>
      <c r="OVG23" s="328"/>
      <c r="OVH23" s="328"/>
      <c r="OVI23" s="332"/>
      <c r="OVJ23" s="127"/>
      <c r="OVK23" s="127"/>
      <c r="OVL23" s="127"/>
      <c r="OVM23" s="127"/>
      <c r="OVN23" s="98"/>
      <c r="OVO23" s="98"/>
      <c r="OVP23" s="328"/>
      <c r="OVQ23" s="328"/>
      <c r="OVR23" s="328"/>
      <c r="OVS23" s="332"/>
      <c r="OVT23" s="127"/>
      <c r="OVU23" s="127"/>
      <c r="OVV23" s="127"/>
      <c r="OVW23" s="127"/>
      <c r="OVX23" s="98"/>
      <c r="OVY23" s="98"/>
      <c r="OVZ23" s="328"/>
      <c r="OWA23" s="328"/>
      <c r="OWB23" s="328"/>
      <c r="OWC23" s="332"/>
      <c r="OWD23" s="127"/>
      <c r="OWE23" s="127"/>
      <c r="OWF23" s="127"/>
      <c r="OWG23" s="127"/>
      <c r="OWH23" s="98"/>
      <c r="OWI23" s="98"/>
      <c r="OWJ23" s="328"/>
      <c r="OWK23" s="328"/>
      <c r="OWL23" s="328"/>
      <c r="OWM23" s="332"/>
      <c r="OWN23" s="127"/>
      <c r="OWO23" s="127"/>
      <c r="OWP23" s="127"/>
      <c r="OWQ23" s="127"/>
      <c r="OWR23" s="98"/>
      <c r="OWS23" s="98"/>
      <c r="OWT23" s="328"/>
      <c r="OWU23" s="328"/>
      <c r="OWV23" s="328"/>
      <c r="OWW23" s="332"/>
      <c r="OWX23" s="127"/>
      <c r="OWY23" s="127"/>
      <c r="OWZ23" s="127"/>
      <c r="OXA23" s="127"/>
      <c r="OXB23" s="98"/>
      <c r="OXC23" s="98"/>
      <c r="OXD23" s="328"/>
      <c r="OXE23" s="328"/>
      <c r="OXF23" s="328"/>
      <c r="OXG23" s="332"/>
      <c r="OXH23" s="127"/>
      <c r="OXI23" s="127"/>
      <c r="OXJ23" s="127"/>
      <c r="OXK23" s="127"/>
      <c r="OXL23" s="98"/>
      <c r="OXM23" s="98"/>
      <c r="OXN23" s="328"/>
      <c r="OXO23" s="328"/>
      <c r="OXP23" s="328"/>
      <c r="OXQ23" s="332"/>
      <c r="OXR23" s="127"/>
      <c r="OXS23" s="127"/>
      <c r="OXT23" s="127"/>
      <c r="OXU23" s="127"/>
      <c r="OXV23" s="98"/>
      <c r="OXW23" s="98"/>
      <c r="OXX23" s="328"/>
      <c r="OXY23" s="328"/>
      <c r="OXZ23" s="328"/>
      <c r="OYA23" s="332"/>
      <c r="OYB23" s="127"/>
      <c r="OYC23" s="127"/>
      <c r="OYD23" s="127"/>
      <c r="OYE23" s="127"/>
      <c r="OYF23" s="98"/>
      <c r="OYG23" s="98"/>
      <c r="OYH23" s="328"/>
      <c r="OYI23" s="328"/>
      <c r="OYJ23" s="328"/>
      <c r="OYK23" s="332"/>
      <c r="OYL23" s="127"/>
      <c r="OYM23" s="127"/>
      <c r="OYN23" s="127"/>
      <c r="OYO23" s="127"/>
      <c r="OYP23" s="98"/>
      <c r="OYQ23" s="98"/>
      <c r="OYR23" s="328"/>
      <c r="OYS23" s="328"/>
      <c r="OYT23" s="328"/>
      <c r="OYU23" s="332"/>
      <c r="OYV23" s="127"/>
      <c r="OYW23" s="127"/>
      <c r="OYX23" s="127"/>
      <c r="OYY23" s="127"/>
      <c r="OYZ23" s="98"/>
      <c r="OZA23" s="98"/>
      <c r="OZB23" s="328"/>
      <c r="OZC23" s="328"/>
      <c r="OZD23" s="328"/>
      <c r="OZE23" s="332"/>
      <c r="OZF23" s="127"/>
      <c r="OZG23" s="127"/>
      <c r="OZH23" s="127"/>
      <c r="OZI23" s="127"/>
      <c r="OZJ23" s="98"/>
      <c r="OZK23" s="98"/>
      <c r="OZL23" s="328"/>
      <c r="OZM23" s="328"/>
      <c r="OZN23" s="328"/>
      <c r="OZO23" s="332"/>
      <c r="OZP23" s="127"/>
      <c r="OZQ23" s="127"/>
      <c r="OZR23" s="127"/>
      <c r="OZS23" s="127"/>
      <c r="OZT23" s="98"/>
      <c r="OZU23" s="98"/>
      <c r="OZV23" s="328"/>
      <c r="OZW23" s="328"/>
      <c r="OZX23" s="328"/>
      <c r="OZY23" s="332"/>
      <c r="OZZ23" s="127"/>
      <c r="PAA23" s="127"/>
      <c r="PAB23" s="127"/>
      <c r="PAC23" s="127"/>
      <c r="PAD23" s="98"/>
      <c r="PAE23" s="98"/>
      <c r="PAF23" s="328"/>
      <c r="PAG23" s="328"/>
      <c r="PAH23" s="328"/>
      <c r="PAI23" s="332"/>
      <c r="PAJ23" s="127"/>
      <c r="PAK23" s="127"/>
      <c r="PAL23" s="127"/>
      <c r="PAM23" s="127"/>
      <c r="PAN23" s="98"/>
      <c r="PAO23" s="98"/>
      <c r="PAP23" s="328"/>
      <c r="PAQ23" s="328"/>
      <c r="PAR23" s="328"/>
      <c r="PAS23" s="332"/>
      <c r="PAT23" s="127"/>
      <c r="PAU23" s="127"/>
      <c r="PAV23" s="127"/>
      <c r="PAW23" s="127"/>
      <c r="PAX23" s="98"/>
      <c r="PAY23" s="98"/>
      <c r="PAZ23" s="328"/>
      <c r="PBA23" s="328"/>
      <c r="PBB23" s="328"/>
      <c r="PBC23" s="332"/>
      <c r="PBD23" s="127"/>
      <c r="PBE23" s="127"/>
      <c r="PBF23" s="127"/>
      <c r="PBG23" s="127"/>
      <c r="PBH23" s="98"/>
      <c r="PBI23" s="98"/>
      <c r="PBJ23" s="328"/>
      <c r="PBK23" s="328"/>
      <c r="PBL23" s="328"/>
      <c r="PBM23" s="332"/>
      <c r="PBN23" s="127"/>
      <c r="PBO23" s="127"/>
      <c r="PBP23" s="127"/>
      <c r="PBQ23" s="127"/>
      <c r="PBR23" s="98"/>
      <c r="PBS23" s="98"/>
      <c r="PBT23" s="328"/>
      <c r="PBU23" s="328"/>
      <c r="PBV23" s="328"/>
      <c r="PBW23" s="332"/>
      <c r="PBX23" s="127"/>
      <c r="PBY23" s="127"/>
      <c r="PBZ23" s="127"/>
      <c r="PCA23" s="127"/>
      <c r="PCB23" s="98"/>
      <c r="PCC23" s="98"/>
      <c r="PCD23" s="328"/>
      <c r="PCE23" s="328"/>
      <c r="PCF23" s="328"/>
      <c r="PCG23" s="332"/>
      <c r="PCH23" s="127"/>
      <c r="PCI23" s="127"/>
      <c r="PCJ23" s="127"/>
      <c r="PCK23" s="127"/>
      <c r="PCL23" s="98"/>
      <c r="PCM23" s="98"/>
      <c r="PCN23" s="328"/>
      <c r="PCO23" s="328"/>
      <c r="PCP23" s="328"/>
      <c r="PCQ23" s="332"/>
      <c r="PCR23" s="127"/>
      <c r="PCS23" s="127"/>
      <c r="PCT23" s="127"/>
      <c r="PCU23" s="127"/>
      <c r="PCV23" s="98"/>
      <c r="PCW23" s="98"/>
      <c r="PCX23" s="328"/>
      <c r="PCY23" s="328"/>
      <c r="PCZ23" s="328"/>
      <c r="PDA23" s="332"/>
      <c r="PDB23" s="127"/>
      <c r="PDC23" s="127"/>
      <c r="PDD23" s="127"/>
      <c r="PDE23" s="127"/>
      <c r="PDF23" s="98"/>
      <c r="PDG23" s="98"/>
      <c r="PDH23" s="328"/>
      <c r="PDI23" s="328"/>
      <c r="PDJ23" s="328"/>
      <c r="PDK23" s="332"/>
      <c r="PDL23" s="127"/>
      <c r="PDM23" s="127"/>
      <c r="PDN23" s="127"/>
      <c r="PDO23" s="127"/>
      <c r="PDP23" s="98"/>
      <c r="PDQ23" s="98"/>
      <c r="PDR23" s="328"/>
      <c r="PDS23" s="328"/>
      <c r="PDT23" s="328"/>
      <c r="PDU23" s="332"/>
      <c r="PDV23" s="127"/>
      <c r="PDW23" s="127"/>
      <c r="PDX23" s="127"/>
      <c r="PDY23" s="127"/>
      <c r="PDZ23" s="98"/>
      <c r="PEA23" s="98"/>
      <c r="PEB23" s="328"/>
      <c r="PEC23" s="328"/>
      <c r="PED23" s="328"/>
      <c r="PEE23" s="332"/>
      <c r="PEF23" s="127"/>
      <c r="PEG23" s="127"/>
      <c r="PEH23" s="127"/>
      <c r="PEI23" s="127"/>
      <c r="PEJ23" s="98"/>
      <c r="PEK23" s="98"/>
      <c r="PEL23" s="328"/>
      <c r="PEM23" s="328"/>
      <c r="PEN23" s="328"/>
      <c r="PEO23" s="332"/>
      <c r="PEP23" s="127"/>
      <c r="PEQ23" s="127"/>
      <c r="PER23" s="127"/>
      <c r="PES23" s="127"/>
      <c r="PET23" s="98"/>
      <c r="PEU23" s="98"/>
      <c r="PEV23" s="328"/>
      <c r="PEW23" s="328"/>
      <c r="PEX23" s="328"/>
      <c r="PEY23" s="332"/>
      <c r="PEZ23" s="127"/>
      <c r="PFA23" s="127"/>
      <c r="PFB23" s="127"/>
      <c r="PFC23" s="127"/>
      <c r="PFD23" s="98"/>
      <c r="PFE23" s="98"/>
      <c r="PFF23" s="328"/>
      <c r="PFG23" s="328"/>
      <c r="PFH23" s="328"/>
      <c r="PFI23" s="332"/>
      <c r="PFJ23" s="127"/>
      <c r="PFK23" s="127"/>
      <c r="PFL23" s="127"/>
      <c r="PFM23" s="127"/>
      <c r="PFN23" s="98"/>
      <c r="PFO23" s="98"/>
      <c r="PFP23" s="328"/>
      <c r="PFQ23" s="328"/>
      <c r="PFR23" s="328"/>
      <c r="PFS23" s="332"/>
      <c r="PFT23" s="127"/>
      <c r="PFU23" s="127"/>
      <c r="PFV23" s="127"/>
      <c r="PFW23" s="127"/>
      <c r="PFX23" s="98"/>
      <c r="PFY23" s="98"/>
      <c r="PFZ23" s="328"/>
      <c r="PGA23" s="328"/>
      <c r="PGB23" s="328"/>
      <c r="PGC23" s="332"/>
      <c r="PGD23" s="127"/>
      <c r="PGE23" s="127"/>
      <c r="PGF23" s="127"/>
      <c r="PGG23" s="127"/>
      <c r="PGH23" s="98"/>
      <c r="PGI23" s="98"/>
      <c r="PGJ23" s="328"/>
      <c r="PGK23" s="328"/>
      <c r="PGL23" s="328"/>
      <c r="PGM23" s="332"/>
      <c r="PGN23" s="127"/>
      <c r="PGO23" s="127"/>
      <c r="PGP23" s="127"/>
      <c r="PGQ23" s="127"/>
      <c r="PGR23" s="98"/>
      <c r="PGS23" s="98"/>
      <c r="PGT23" s="328"/>
      <c r="PGU23" s="328"/>
      <c r="PGV23" s="328"/>
      <c r="PGW23" s="332"/>
      <c r="PGX23" s="127"/>
      <c r="PGY23" s="127"/>
      <c r="PGZ23" s="127"/>
      <c r="PHA23" s="127"/>
      <c r="PHB23" s="98"/>
      <c r="PHC23" s="98"/>
      <c r="PHD23" s="328"/>
      <c r="PHE23" s="328"/>
      <c r="PHF23" s="328"/>
      <c r="PHG23" s="332"/>
      <c r="PHH23" s="127"/>
      <c r="PHI23" s="127"/>
      <c r="PHJ23" s="127"/>
      <c r="PHK23" s="127"/>
      <c r="PHL23" s="98"/>
      <c r="PHM23" s="98"/>
      <c r="PHN23" s="328"/>
      <c r="PHO23" s="328"/>
      <c r="PHP23" s="328"/>
      <c r="PHQ23" s="332"/>
      <c r="PHR23" s="127"/>
      <c r="PHS23" s="127"/>
      <c r="PHT23" s="127"/>
      <c r="PHU23" s="127"/>
      <c r="PHV23" s="98"/>
      <c r="PHW23" s="98"/>
      <c r="PHX23" s="328"/>
      <c r="PHY23" s="328"/>
      <c r="PHZ23" s="328"/>
      <c r="PIA23" s="332"/>
      <c r="PIB23" s="127"/>
      <c r="PIC23" s="127"/>
      <c r="PID23" s="127"/>
      <c r="PIE23" s="127"/>
      <c r="PIF23" s="98"/>
      <c r="PIG23" s="98"/>
      <c r="PIH23" s="328"/>
      <c r="PII23" s="328"/>
      <c r="PIJ23" s="328"/>
      <c r="PIK23" s="332"/>
      <c r="PIL23" s="127"/>
      <c r="PIM23" s="127"/>
      <c r="PIN23" s="127"/>
      <c r="PIO23" s="127"/>
      <c r="PIP23" s="98"/>
      <c r="PIQ23" s="98"/>
      <c r="PIR23" s="328"/>
      <c r="PIS23" s="328"/>
      <c r="PIT23" s="328"/>
      <c r="PIU23" s="332"/>
      <c r="PIV23" s="127"/>
      <c r="PIW23" s="127"/>
      <c r="PIX23" s="127"/>
      <c r="PIY23" s="127"/>
      <c r="PIZ23" s="98"/>
      <c r="PJA23" s="98"/>
      <c r="PJB23" s="328"/>
      <c r="PJC23" s="328"/>
      <c r="PJD23" s="328"/>
      <c r="PJE23" s="332"/>
      <c r="PJF23" s="127"/>
      <c r="PJG23" s="127"/>
      <c r="PJH23" s="127"/>
      <c r="PJI23" s="127"/>
      <c r="PJJ23" s="98"/>
      <c r="PJK23" s="98"/>
      <c r="PJL23" s="328"/>
      <c r="PJM23" s="328"/>
      <c r="PJN23" s="328"/>
      <c r="PJO23" s="332"/>
      <c r="PJP23" s="127"/>
      <c r="PJQ23" s="127"/>
      <c r="PJR23" s="127"/>
      <c r="PJS23" s="127"/>
      <c r="PJT23" s="98"/>
      <c r="PJU23" s="98"/>
      <c r="PJV23" s="328"/>
      <c r="PJW23" s="328"/>
      <c r="PJX23" s="328"/>
      <c r="PJY23" s="332"/>
      <c r="PJZ23" s="127"/>
      <c r="PKA23" s="127"/>
      <c r="PKB23" s="127"/>
      <c r="PKC23" s="127"/>
      <c r="PKD23" s="98"/>
      <c r="PKE23" s="98"/>
      <c r="PKF23" s="328"/>
      <c r="PKG23" s="328"/>
      <c r="PKH23" s="328"/>
      <c r="PKI23" s="332"/>
      <c r="PKJ23" s="127"/>
      <c r="PKK23" s="127"/>
      <c r="PKL23" s="127"/>
      <c r="PKM23" s="127"/>
      <c r="PKN23" s="98"/>
      <c r="PKO23" s="98"/>
      <c r="PKP23" s="328"/>
      <c r="PKQ23" s="328"/>
      <c r="PKR23" s="328"/>
      <c r="PKS23" s="332"/>
      <c r="PKT23" s="127"/>
      <c r="PKU23" s="127"/>
      <c r="PKV23" s="127"/>
      <c r="PKW23" s="127"/>
      <c r="PKX23" s="98"/>
      <c r="PKY23" s="98"/>
      <c r="PKZ23" s="328"/>
      <c r="PLA23" s="328"/>
      <c r="PLB23" s="328"/>
      <c r="PLC23" s="332"/>
      <c r="PLD23" s="127"/>
      <c r="PLE23" s="127"/>
      <c r="PLF23" s="127"/>
      <c r="PLG23" s="127"/>
      <c r="PLH23" s="98"/>
      <c r="PLI23" s="98"/>
      <c r="PLJ23" s="328"/>
      <c r="PLK23" s="328"/>
      <c r="PLL23" s="328"/>
      <c r="PLM23" s="332"/>
      <c r="PLN23" s="127"/>
      <c r="PLO23" s="127"/>
      <c r="PLP23" s="127"/>
      <c r="PLQ23" s="127"/>
      <c r="PLR23" s="98"/>
      <c r="PLS23" s="98"/>
      <c r="PLT23" s="328"/>
      <c r="PLU23" s="328"/>
      <c r="PLV23" s="328"/>
      <c r="PLW23" s="332"/>
      <c r="PLX23" s="127"/>
      <c r="PLY23" s="127"/>
      <c r="PLZ23" s="127"/>
      <c r="PMA23" s="127"/>
      <c r="PMB23" s="98"/>
      <c r="PMC23" s="98"/>
      <c r="PMD23" s="328"/>
      <c r="PME23" s="328"/>
      <c r="PMF23" s="328"/>
      <c r="PMG23" s="332"/>
      <c r="PMH23" s="127"/>
      <c r="PMI23" s="127"/>
      <c r="PMJ23" s="127"/>
      <c r="PMK23" s="127"/>
      <c r="PML23" s="98"/>
      <c r="PMM23" s="98"/>
      <c r="PMN23" s="328"/>
      <c r="PMO23" s="328"/>
      <c r="PMP23" s="328"/>
      <c r="PMQ23" s="332"/>
      <c r="PMR23" s="127"/>
      <c r="PMS23" s="127"/>
      <c r="PMT23" s="127"/>
      <c r="PMU23" s="127"/>
      <c r="PMV23" s="98"/>
      <c r="PMW23" s="98"/>
      <c r="PMX23" s="328"/>
      <c r="PMY23" s="328"/>
      <c r="PMZ23" s="328"/>
      <c r="PNA23" s="332"/>
      <c r="PNB23" s="127"/>
      <c r="PNC23" s="127"/>
      <c r="PND23" s="127"/>
      <c r="PNE23" s="127"/>
      <c r="PNF23" s="98"/>
      <c r="PNG23" s="98"/>
      <c r="PNH23" s="328"/>
      <c r="PNI23" s="328"/>
      <c r="PNJ23" s="328"/>
      <c r="PNK23" s="332"/>
      <c r="PNL23" s="127"/>
      <c r="PNM23" s="127"/>
      <c r="PNN23" s="127"/>
      <c r="PNO23" s="127"/>
      <c r="PNP23" s="98"/>
      <c r="PNQ23" s="98"/>
      <c r="PNR23" s="328"/>
      <c r="PNS23" s="328"/>
      <c r="PNT23" s="328"/>
      <c r="PNU23" s="332"/>
      <c r="PNV23" s="127"/>
      <c r="PNW23" s="127"/>
      <c r="PNX23" s="127"/>
      <c r="PNY23" s="127"/>
      <c r="PNZ23" s="98"/>
      <c r="POA23" s="98"/>
      <c r="POB23" s="328"/>
      <c r="POC23" s="328"/>
      <c r="POD23" s="328"/>
      <c r="POE23" s="332"/>
      <c r="POF23" s="127"/>
      <c r="POG23" s="127"/>
      <c r="POH23" s="127"/>
      <c r="POI23" s="127"/>
      <c r="POJ23" s="98"/>
      <c r="POK23" s="98"/>
      <c r="POL23" s="328"/>
      <c r="POM23" s="328"/>
      <c r="PON23" s="328"/>
      <c r="POO23" s="332"/>
      <c r="POP23" s="127"/>
      <c r="POQ23" s="127"/>
      <c r="POR23" s="127"/>
      <c r="POS23" s="127"/>
      <c r="POT23" s="98"/>
      <c r="POU23" s="98"/>
      <c r="POV23" s="328"/>
      <c r="POW23" s="328"/>
      <c r="POX23" s="328"/>
      <c r="POY23" s="332"/>
      <c r="POZ23" s="127"/>
      <c r="PPA23" s="127"/>
      <c r="PPB23" s="127"/>
      <c r="PPC23" s="127"/>
      <c r="PPD23" s="98"/>
      <c r="PPE23" s="98"/>
      <c r="PPF23" s="328"/>
      <c r="PPG23" s="328"/>
      <c r="PPH23" s="328"/>
      <c r="PPI23" s="332"/>
      <c r="PPJ23" s="127"/>
      <c r="PPK23" s="127"/>
      <c r="PPL23" s="127"/>
      <c r="PPM23" s="127"/>
      <c r="PPN23" s="98"/>
      <c r="PPO23" s="98"/>
      <c r="PPP23" s="328"/>
      <c r="PPQ23" s="328"/>
      <c r="PPR23" s="328"/>
      <c r="PPS23" s="332"/>
      <c r="PPT23" s="127"/>
      <c r="PPU23" s="127"/>
      <c r="PPV23" s="127"/>
      <c r="PPW23" s="127"/>
      <c r="PPX23" s="98"/>
      <c r="PPY23" s="98"/>
      <c r="PPZ23" s="328"/>
      <c r="PQA23" s="328"/>
      <c r="PQB23" s="328"/>
      <c r="PQC23" s="332"/>
      <c r="PQD23" s="127"/>
      <c r="PQE23" s="127"/>
      <c r="PQF23" s="127"/>
      <c r="PQG23" s="127"/>
      <c r="PQH23" s="98"/>
      <c r="PQI23" s="98"/>
      <c r="PQJ23" s="328"/>
      <c r="PQK23" s="328"/>
      <c r="PQL23" s="328"/>
      <c r="PQM23" s="332"/>
      <c r="PQN23" s="127"/>
      <c r="PQO23" s="127"/>
      <c r="PQP23" s="127"/>
      <c r="PQQ23" s="127"/>
      <c r="PQR23" s="98"/>
      <c r="PQS23" s="98"/>
      <c r="PQT23" s="328"/>
      <c r="PQU23" s="328"/>
      <c r="PQV23" s="328"/>
      <c r="PQW23" s="332"/>
      <c r="PQX23" s="127"/>
      <c r="PQY23" s="127"/>
      <c r="PQZ23" s="127"/>
      <c r="PRA23" s="127"/>
      <c r="PRB23" s="98"/>
      <c r="PRC23" s="98"/>
      <c r="PRD23" s="328"/>
      <c r="PRE23" s="328"/>
      <c r="PRF23" s="328"/>
      <c r="PRG23" s="332"/>
      <c r="PRH23" s="127"/>
      <c r="PRI23" s="127"/>
      <c r="PRJ23" s="127"/>
      <c r="PRK23" s="127"/>
      <c r="PRL23" s="98"/>
      <c r="PRM23" s="98"/>
      <c r="PRN23" s="328"/>
      <c r="PRO23" s="328"/>
      <c r="PRP23" s="328"/>
      <c r="PRQ23" s="332"/>
      <c r="PRR23" s="127"/>
      <c r="PRS23" s="127"/>
      <c r="PRT23" s="127"/>
      <c r="PRU23" s="127"/>
      <c r="PRV23" s="98"/>
      <c r="PRW23" s="98"/>
      <c r="PRX23" s="328"/>
      <c r="PRY23" s="328"/>
      <c r="PRZ23" s="328"/>
      <c r="PSA23" s="332"/>
      <c r="PSB23" s="127"/>
      <c r="PSC23" s="127"/>
      <c r="PSD23" s="127"/>
      <c r="PSE23" s="127"/>
      <c r="PSF23" s="98"/>
      <c r="PSG23" s="98"/>
      <c r="PSH23" s="328"/>
      <c r="PSI23" s="328"/>
      <c r="PSJ23" s="328"/>
      <c r="PSK23" s="332"/>
      <c r="PSL23" s="127"/>
      <c r="PSM23" s="127"/>
      <c r="PSN23" s="127"/>
      <c r="PSO23" s="127"/>
      <c r="PSP23" s="98"/>
      <c r="PSQ23" s="98"/>
      <c r="PSR23" s="328"/>
      <c r="PSS23" s="328"/>
      <c r="PST23" s="328"/>
      <c r="PSU23" s="332"/>
      <c r="PSV23" s="127"/>
      <c r="PSW23" s="127"/>
      <c r="PSX23" s="127"/>
      <c r="PSY23" s="127"/>
      <c r="PSZ23" s="98"/>
      <c r="PTA23" s="98"/>
      <c r="PTB23" s="328"/>
      <c r="PTC23" s="328"/>
      <c r="PTD23" s="328"/>
      <c r="PTE23" s="332"/>
      <c r="PTF23" s="127"/>
      <c r="PTG23" s="127"/>
      <c r="PTH23" s="127"/>
      <c r="PTI23" s="127"/>
      <c r="PTJ23" s="98"/>
      <c r="PTK23" s="98"/>
      <c r="PTL23" s="328"/>
      <c r="PTM23" s="328"/>
      <c r="PTN23" s="328"/>
      <c r="PTO23" s="332"/>
      <c r="PTP23" s="127"/>
      <c r="PTQ23" s="127"/>
      <c r="PTR23" s="127"/>
      <c r="PTS23" s="127"/>
      <c r="PTT23" s="98"/>
      <c r="PTU23" s="98"/>
      <c r="PTV23" s="328"/>
      <c r="PTW23" s="328"/>
      <c r="PTX23" s="328"/>
      <c r="PTY23" s="332"/>
      <c r="PTZ23" s="127"/>
      <c r="PUA23" s="127"/>
      <c r="PUB23" s="127"/>
      <c r="PUC23" s="127"/>
      <c r="PUD23" s="98"/>
      <c r="PUE23" s="98"/>
      <c r="PUF23" s="328"/>
      <c r="PUG23" s="328"/>
      <c r="PUH23" s="328"/>
      <c r="PUI23" s="332"/>
      <c r="PUJ23" s="127"/>
      <c r="PUK23" s="127"/>
      <c r="PUL23" s="127"/>
      <c r="PUM23" s="127"/>
      <c r="PUN23" s="98"/>
      <c r="PUO23" s="98"/>
      <c r="PUP23" s="328"/>
      <c r="PUQ23" s="328"/>
      <c r="PUR23" s="328"/>
      <c r="PUS23" s="332"/>
      <c r="PUT23" s="127"/>
      <c r="PUU23" s="127"/>
      <c r="PUV23" s="127"/>
      <c r="PUW23" s="127"/>
      <c r="PUX23" s="98"/>
      <c r="PUY23" s="98"/>
      <c r="PUZ23" s="328"/>
      <c r="PVA23" s="328"/>
      <c r="PVB23" s="328"/>
      <c r="PVC23" s="332"/>
      <c r="PVD23" s="127"/>
      <c r="PVE23" s="127"/>
      <c r="PVF23" s="127"/>
      <c r="PVG23" s="127"/>
      <c r="PVH23" s="98"/>
      <c r="PVI23" s="98"/>
      <c r="PVJ23" s="328"/>
      <c r="PVK23" s="328"/>
      <c r="PVL23" s="328"/>
      <c r="PVM23" s="332"/>
      <c r="PVN23" s="127"/>
      <c r="PVO23" s="127"/>
      <c r="PVP23" s="127"/>
      <c r="PVQ23" s="127"/>
      <c r="PVR23" s="98"/>
      <c r="PVS23" s="98"/>
      <c r="PVT23" s="328"/>
      <c r="PVU23" s="328"/>
      <c r="PVV23" s="328"/>
      <c r="PVW23" s="332"/>
      <c r="PVX23" s="127"/>
      <c r="PVY23" s="127"/>
      <c r="PVZ23" s="127"/>
      <c r="PWA23" s="127"/>
      <c r="PWB23" s="98"/>
      <c r="PWC23" s="98"/>
      <c r="PWD23" s="328"/>
      <c r="PWE23" s="328"/>
      <c r="PWF23" s="328"/>
      <c r="PWG23" s="332"/>
      <c r="PWH23" s="127"/>
      <c r="PWI23" s="127"/>
      <c r="PWJ23" s="127"/>
      <c r="PWK23" s="127"/>
      <c r="PWL23" s="98"/>
      <c r="PWM23" s="98"/>
      <c r="PWN23" s="328"/>
      <c r="PWO23" s="328"/>
      <c r="PWP23" s="328"/>
      <c r="PWQ23" s="332"/>
      <c r="PWR23" s="127"/>
      <c r="PWS23" s="127"/>
      <c r="PWT23" s="127"/>
      <c r="PWU23" s="127"/>
      <c r="PWV23" s="98"/>
      <c r="PWW23" s="98"/>
      <c r="PWX23" s="328"/>
      <c r="PWY23" s="328"/>
      <c r="PWZ23" s="328"/>
      <c r="PXA23" s="332"/>
      <c r="PXB23" s="127"/>
      <c r="PXC23" s="127"/>
      <c r="PXD23" s="127"/>
      <c r="PXE23" s="127"/>
      <c r="PXF23" s="98"/>
      <c r="PXG23" s="98"/>
      <c r="PXH23" s="328"/>
      <c r="PXI23" s="328"/>
      <c r="PXJ23" s="328"/>
      <c r="PXK23" s="332"/>
      <c r="PXL23" s="127"/>
      <c r="PXM23" s="127"/>
      <c r="PXN23" s="127"/>
      <c r="PXO23" s="127"/>
      <c r="PXP23" s="98"/>
      <c r="PXQ23" s="98"/>
      <c r="PXR23" s="328"/>
      <c r="PXS23" s="328"/>
      <c r="PXT23" s="328"/>
      <c r="PXU23" s="332"/>
      <c r="PXV23" s="127"/>
      <c r="PXW23" s="127"/>
      <c r="PXX23" s="127"/>
      <c r="PXY23" s="127"/>
      <c r="PXZ23" s="98"/>
      <c r="PYA23" s="98"/>
      <c r="PYB23" s="328"/>
      <c r="PYC23" s="328"/>
      <c r="PYD23" s="328"/>
      <c r="PYE23" s="332"/>
      <c r="PYF23" s="127"/>
      <c r="PYG23" s="127"/>
      <c r="PYH23" s="127"/>
      <c r="PYI23" s="127"/>
      <c r="PYJ23" s="98"/>
      <c r="PYK23" s="98"/>
      <c r="PYL23" s="328"/>
      <c r="PYM23" s="328"/>
      <c r="PYN23" s="328"/>
      <c r="PYO23" s="332"/>
      <c r="PYP23" s="127"/>
      <c r="PYQ23" s="127"/>
      <c r="PYR23" s="127"/>
      <c r="PYS23" s="127"/>
      <c r="PYT23" s="98"/>
      <c r="PYU23" s="98"/>
      <c r="PYV23" s="328"/>
      <c r="PYW23" s="328"/>
      <c r="PYX23" s="328"/>
      <c r="PYY23" s="332"/>
      <c r="PYZ23" s="127"/>
      <c r="PZA23" s="127"/>
      <c r="PZB23" s="127"/>
      <c r="PZC23" s="127"/>
      <c r="PZD23" s="98"/>
      <c r="PZE23" s="98"/>
      <c r="PZF23" s="328"/>
      <c r="PZG23" s="328"/>
      <c r="PZH23" s="328"/>
      <c r="PZI23" s="332"/>
      <c r="PZJ23" s="127"/>
      <c r="PZK23" s="127"/>
      <c r="PZL23" s="127"/>
      <c r="PZM23" s="127"/>
      <c r="PZN23" s="98"/>
      <c r="PZO23" s="98"/>
      <c r="PZP23" s="328"/>
      <c r="PZQ23" s="328"/>
      <c r="PZR23" s="328"/>
      <c r="PZS23" s="332"/>
      <c r="PZT23" s="127"/>
      <c r="PZU23" s="127"/>
      <c r="PZV23" s="127"/>
      <c r="PZW23" s="127"/>
      <c r="PZX23" s="98"/>
      <c r="PZY23" s="98"/>
      <c r="PZZ23" s="328"/>
      <c r="QAA23" s="328"/>
      <c r="QAB23" s="328"/>
      <c r="QAC23" s="332"/>
      <c r="QAD23" s="127"/>
      <c r="QAE23" s="127"/>
      <c r="QAF23" s="127"/>
      <c r="QAG23" s="127"/>
      <c r="QAH23" s="98"/>
      <c r="QAI23" s="98"/>
      <c r="QAJ23" s="328"/>
      <c r="QAK23" s="328"/>
      <c r="QAL23" s="328"/>
      <c r="QAM23" s="332"/>
      <c r="QAN23" s="127"/>
      <c r="QAO23" s="127"/>
      <c r="QAP23" s="127"/>
      <c r="QAQ23" s="127"/>
      <c r="QAR23" s="98"/>
      <c r="QAS23" s="98"/>
      <c r="QAT23" s="328"/>
      <c r="QAU23" s="328"/>
      <c r="QAV23" s="328"/>
      <c r="QAW23" s="332"/>
      <c r="QAX23" s="127"/>
      <c r="QAY23" s="127"/>
      <c r="QAZ23" s="127"/>
      <c r="QBA23" s="127"/>
      <c r="QBB23" s="98"/>
      <c r="QBC23" s="98"/>
      <c r="QBD23" s="328"/>
      <c r="QBE23" s="328"/>
      <c r="QBF23" s="328"/>
      <c r="QBG23" s="332"/>
      <c r="QBH23" s="127"/>
      <c r="QBI23" s="127"/>
      <c r="QBJ23" s="127"/>
      <c r="QBK23" s="127"/>
      <c r="QBL23" s="98"/>
      <c r="QBM23" s="98"/>
      <c r="QBN23" s="328"/>
      <c r="QBO23" s="328"/>
      <c r="QBP23" s="328"/>
      <c r="QBQ23" s="332"/>
      <c r="QBR23" s="127"/>
      <c r="QBS23" s="127"/>
      <c r="QBT23" s="127"/>
      <c r="QBU23" s="127"/>
      <c r="QBV23" s="98"/>
      <c r="QBW23" s="98"/>
      <c r="QBX23" s="328"/>
      <c r="QBY23" s="328"/>
      <c r="QBZ23" s="328"/>
      <c r="QCA23" s="332"/>
      <c r="QCB23" s="127"/>
      <c r="QCC23" s="127"/>
      <c r="QCD23" s="127"/>
      <c r="QCE23" s="127"/>
      <c r="QCF23" s="98"/>
      <c r="QCG23" s="98"/>
      <c r="QCH23" s="328"/>
      <c r="QCI23" s="328"/>
      <c r="QCJ23" s="328"/>
      <c r="QCK23" s="332"/>
      <c r="QCL23" s="127"/>
      <c r="QCM23" s="127"/>
      <c r="QCN23" s="127"/>
      <c r="QCO23" s="127"/>
      <c r="QCP23" s="98"/>
      <c r="QCQ23" s="98"/>
      <c r="QCR23" s="328"/>
      <c r="QCS23" s="328"/>
      <c r="QCT23" s="328"/>
      <c r="QCU23" s="332"/>
      <c r="QCV23" s="127"/>
      <c r="QCW23" s="127"/>
      <c r="QCX23" s="127"/>
      <c r="QCY23" s="127"/>
      <c r="QCZ23" s="98"/>
      <c r="QDA23" s="98"/>
      <c r="QDB23" s="328"/>
      <c r="QDC23" s="328"/>
      <c r="QDD23" s="328"/>
      <c r="QDE23" s="332"/>
      <c r="QDF23" s="127"/>
      <c r="QDG23" s="127"/>
      <c r="QDH23" s="127"/>
      <c r="QDI23" s="127"/>
      <c r="QDJ23" s="98"/>
      <c r="QDK23" s="98"/>
      <c r="QDL23" s="328"/>
      <c r="QDM23" s="328"/>
      <c r="QDN23" s="328"/>
      <c r="QDO23" s="332"/>
      <c r="QDP23" s="127"/>
      <c r="QDQ23" s="127"/>
      <c r="QDR23" s="127"/>
      <c r="QDS23" s="127"/>
      <c r="QDT23" s="98"/>
      <c r="QDU23" s="98"/>
      <c r="QDV23" s="328"/>
      <c r="QDW23" s="328"/>
      <c r="QDX23" s="328"/>
      <c r="QDY23" s="332"/>
      <c r="QDZ23" s="127"/>
      <c r="QEA23" s="127"/>
      <c r="QEB23" s="127"/>
      <c r="QEC23" s="127"/>
      <c r="QED23" s="98"/>
      <c r="QEE23" s="98"/>
      <c r="QEF23" s="328"/>
      <c r="QEG23" s="328"/>
      <c r="QEH23" s="328"/>
      <c r="QEI23" s="332"/>
      <c r="QEJ23" s="127"/>
      <c r="QEK23" s="127"/>
      <c r="QEL23" s="127"/>
      <c r="QEM23" s="127"/>
      <c r="QEN23" s="98"/>
      <c r="QEO23" s="98"/>
      <c r="QEP23" s="328"/>
      <c r="QEQ23" s="328"/>
      <c r="QER23" s="328"/>
      <c r="QES23" s="332"/>
      <c r="QET23" s="127"/>
      <c r="QEU23" s="127"/>
      <c r="QEV23" s="127"/>
      <c r="QEW23" s="127"/>
      <c r="QEX23" s="98"/>
      <c r="QEY23" s="98"/>
      <c r="QEZ23" s="328"/>
      <c r="QFA23" s="328"/>
      <c r="QFB23" s="328"/>
      <c r="QFC23" s="332"/>
      <c r="QFD23" s="127"/>
      <c r="QFE23" s="127"/>
      <c r="QFF23" s="127"/>
      <c r="QFG23" s="127"/>
      <c r="QFH23" s="98"/>
      <c r="QFI23" s="98"/>
      <c r="QFJ23" s="328"/>
      <c r="QFK23" s="328"/>
      <c r="QFL23" s="328"/>
      <c r="QFM23" s="332"/>
      <c r="QFN23" s="127"/>
      <c r="QFO23" s="127"/>
      <c r="QFP23" s="127"/>
      <c r="QFQ23" s="127"/>
      <c r="QFR23" s="98"/>
      <c r="QFS23" s="98"/>
      <c r="QFT23" s="328"/>
      <c r="QFU23" s="328"/>
      <c r="QFV23" s="328"/>
      <c r="QFW23" s="332"/>
      <c r="QFX23" s="127"/>
      <c r="QFY23" s="127"/>
      <c r="QFZ23" s="127"/>
      <c r="QGA23" s="127"/>
      <c r="QGB23" s="98"/>
      <c r="QGC23" s="98"/>
      <c r="QGD23" s="328"/>
      <c r="QGE23" s="328"/>
      <c r="QGF23" s="328"/>
      <c r="QGG23" s="332"/>
      <c r="QGH23" s="127"/>
      <c r="QGI23" s="127"/>
      <c r="QGJ23" s="127"/>
      <c r="QGK23" s="127"/>
      <c r="QGL23" s="98"/>
      <c r="QGM23" s="98"/>
      <c r="QGN23" s="328"/>
      <c r="QGO23" s="328"/>
      <c r="QGP23" s="328"/>
      <c r="QGQ23" s="332"/>
      <c r="QGR23" s="127"/>
      <c r="QGS23" s="127"/>
      <c r="QGT23" s="127"/>
      <c r="QGU23" s="127"/>
      <c r="QGV23" s="98"/>
      <c r="QGW23" s="98"/>
      <c r="QGX23" s="328"/>
      <c r="QGY23" s="328"/>
      <c r="QGZ23" s="328"/>
      <c r="QHA23" s="332"/>
      <c r="QHB23" s="127"/>
      <c r="QHC23" s="127"/>
      <c r="QHD23" s="127"/>
      <c r="QHE23" s="127"/>
      <c r="QHF23" s="98"/>
      <c r="QHG23" s="98"/>
      <c r="QHH23" s="328"/>
      <c r="QHI23" s="328"/>
      <c r="QHJ23" s="328"/>
      <c r="QHK23" s="332"/>
      <c r="QHL23" s="127"/>
      <c r="QHM23" s="127"/>
      <c r="QHN23" s="127"/>
      <c r="QHO23" s="127"/>
      <c r="QHP23" s="98"/>
      <c r="QHQ23" s="98"/>
      <c r="QHR23" s="328"/>
      <c r="QHS23" s="328"/>
      <c r="QHT23" s="328"/>
      <c r="QHU23" s="332"/>
      <c r="QHV23" s="127"/>
      <c r="QHW23" s="127"/>
      <c r="QHX23" s="127"/>
      <c r="QHY23" s="127"/>
      <c r="QHZ23" s="98"/>
      <c r="QIA23" s="98"/>
      <c r="QIB23" s="328"/>
      <c r="QIC23" s="328"/>
      <c r="QID23" s="328"/>
      <c r="QIE23" s="332"/>
      <c r="QIF23" s="127"/>
      <c r="QIG23" s="127"/>
      <c r="QIH23" s="127"/>
      <c r="QII23" s="127"/>
      <c r="QIJ23" s="98"/>
      <c r="QIK23" s="98"/>
      <c r="QIL23" s="328"/>
      <c r="QIM23" s="328"/>
      <c r="QIN23" s="328"/>
      <c r="QIO23" s="332"/>
      <c r="QIP23" s="127"/>
      <c r="QIQ23" s="127"/>
      <c r="QIR23" s="127"/>
      <c r="QIS23" s="127"/>
      <c r="QIT23" s="98"/>
      <c r="QIU23" s="98"/>
      <c r="QIV23" s="328"/>
      <c r="QIW23" s="328"/>
      <c r="QIX23" s="328"/>
      <c r="QIY23" s="332"/>
      <c r="QIZ23" s="127"/>
      <c r="QJA23" s="127"/>
      <c r="QJB23" s="127"/>
      <c r="QJC23" s="127"/>
      <c r="QJD23" s="98"/>
      <c r="QJE23" s="98"/>
      <c r="QJF23" s="328"/>
      <c r="QJG23" s="328"/>
      <c r="QJH23" s="328"/>
      <c r="QJI23" s="332"/>
      <c r="QJJ23" s="127"/>
      <c r="QJK23" s="127"/>
      <c r="QJL23" s="127"/>
      <c r="QJM23" s="127"/>
      <c r="QJN23" s="98"/>
      <c r="QJO23" s="98"/>
      <c r="QJP23" s="328"/>
      <c r="QJQ23" s="328"/>
      <c r="QJR23" s="328"/>
      <c r="QJS23" s="332"/>
      <c r="QJT23" s="127"/>
      <c r="QJU23" s="127"/>
      <c r="QJV23" s="127"/>
      <c r="QJW23" s="127"/>
      <c r="QJX23" s="98"/>
      <c r="QJY23" s="98"/>
      <c r="QJZ23" s="328"/>
      <c r="QKA23" s="328"/>
      <c r="QKB23" s="328"/>
      <c r="QKC23" s="332"/>
      <c r="QKD23" s="127"/>
      <c r="QKE23" s="127"/>
      <c r="QKF23" s="127"/>
      <c r="QKG23" s="127"/>
      <c r="QKH23" s="98"/>
      <c r="QKI23" s="98"/>
      <c r="QKJ23" s="328"/>
      <c r="QKK23" s="328"/>
      <c r="QKL23" s="328"/>
      <c r="QKM23" s="332"/>
      <c r="QKN23" s="127"/>
      <c r="QKO23" s="127"/>
      <c r="QKP23" s="127"/>
      <c r="QKQ23" s="127"/>
      <c r="QKR23" s="98"/>
      <c r="QKS23" s="98"/>
      <c r="QKT23" s="328"/>
      <c r="QKU23" s="328"/>
      <c r="QKV23" s="328"/>
      <c r="QKW23" s="332"/>
      <c r="QKX23" s="127"/>
      <c r="QKY23" s="127"/>
      <c r="QKZ23" s="127"/>
      <c r="QLA23" s="127"/>
      <c r="QLB23" s="98"/>
      <c r="QLC23" s="98"/>
      <c r="QLD23" s="328"/>
      <c r="QLE23" s="328"/>
      <c r="QLF23" s="328"/>
      <c r="QLG23" s="332"/>
      <c r="QLH23" s="127"/>
      <c r="QLI23" s="127"/>
      <c r="QLJ23" s="127"/>
      <c r="QLK23" s="127"/>
      <c r="QLL23" s="98"/>
      <c r="QLM23" s="98"/>
      <c r="QLN23" s="328"/>
      <c r="QLO23" s="328"/>
      <c r="QLP23" s="328"/>
      <c r="QLQ23" s="332"/>
      <c r="QLR23" s="127"/>
      <c r="QLS23" s="127"/>
      <c r="QLT23" s="127"/>
      <c r="QLU23" s="127"/>
      <c r="QLV23" s="98"/>
      <c r="QLW23" s="98"/>
      <c r="QLX23" s="328"/>
      <c r="QLY23" s="328"/>
      <c r="QLZ23" s="328"/>
      <c r="QMA23" s="332"/>
      <c r="QMB23" s="127"/>
      <c r="QMC23" s="127"/>
      <c r="QMD23" s="127"/>
      <c r="QME23" s="127"/>
      <c r="QMF23" s="98"/>
      <c r="QMG23" s="98"/>
      <c r="QMH23" s="328"/>
      <c r="QMI23" s="328"/>
      <c r="QMJ23" s="328"/>
      <c r="QMK23" s="332"/>
      <c r="QML23" s="127"/>
      <c r="QMM23" s="127"/>
      <c r="QMN23" s="127"/>
      <c r="QMO23" s="127"/>
      <c r="QMP23" s="98"/>
      <c r="QMQ23" s="98"/>
      <c r="QMR23" s="328"/>
      <c r="QMS23" s="328"/>
      <c r="QMT23" s="328"/>
      <c r="QMU23" s="332"/>
      <c r="QMV23" s="127"/>
      <c r="QMW23" s="127"/>
      <c r="QMX23" s="127"/>
      <c r="QMY23" s="127"/>
      <c r="QMZ23" s="98"/>
      <c r="QNA23" s="98"/>
      <c r="QNB23" s="328"/>
      <c r="QNC23" s="328"/>
      <c r="QND23" s="328"/>
      <c r="QNE23" s="332"/>
      <c r="QNF23" s="127"/>
      <c r="QNG23" s="127"/>
      <c r="QNH23" s="127"/>
      <c r="QNI23" s="127"/>
      <c r="QNJ23" s="98"/>
      <c r="QNK23" s="98"/>
      <c r="QNL23" s="328"/>
      <c r="QNM23" s="328"/>
      <c r="QNN23" s="328"/>
      <c r="QNO23" s="332"/>
      <c r="QNP23" s="127"/>
      <c r="QNQ23" s="127"/>
      <c r="QNR23" s="127"/>
      <c r="QNS23" s="127"/>
      <c r="QNT23" s="98"/>
      <c r="QNU23" s="98"/>
      <c r="QNV23" s="328"/>
      <c r="QNW23" s="328"/>
      <c r="QNX23" s="328"/>
      <c r="QNY23" s="332"/>
      <c r="QNZ23" s="127"/>
      <c r="QOA23" s="127"/>
      <c r="QOB23" s="127"/>
      <c r="QOC23" s="127"/>
      <c r="QOD23" s="98"/>
      <c r="QOE23" s="98"/>
      <c r="QOF23" s="328"/>
      <c r="QOG23" s="328"/>
      <c r="QOH23" s="328"/>
      <c r="QOI23" s="332"/>
      <c r="QOJ23" s="127"/>
      <c r="QOK23" s="127"/>
      <c r="QOL23" s="127"/>
      <c r="QOM23" s="127"/>
      <c r="QON23" s="98"/>
      <c r="QOO23" s="98"/>
      <c r="QOP23" s="328"/>
      <c r="QOQ23" s="328"/>
      <c r="QOR23" s="328"/>
      <c r="QOS23" s="332"/>
      <c r="QOT23" s="127"/>
      <c r="QOU23" s="127"/>
      <c r="QOV23" s="127"/>
      <c r="QOW23" s="127"/>
      <c r="QOX23" s="98"/>
      <c r="QOY23" s="98"/>
      <c r="QOZ23" s="328"/>
      <c r="QPA23" s="328"/>
      <c r="QPB23" s="328"/>
      <c r="QPC23" s="332"/>
      <c r="QPD23" s="127"/>
      <c r="QPE23" s="127"/>
      <c r="QPF23" s="127"/>
      <c r="QPG23" s="127"/>
      <c r="QPH23" s="98"/>
      <c r="QPI23" s="98"/>
      <c r="QPJ23" s="328"/>
      <c r="QPK23" s="328"/>
      <c r="QPL23" s="328"/>
      <c r="QPM23" s="332"/>
      <c r="QPN23" s="127"/>
      <c r="QPO23" s="127"/>
      <c r="QPP23" s="127"/>
      <c r="QPQ23" s="127"/>
      <c r="QPR23" s="98"/>
      <c r="QPS23" s="98"/>
      <c r="QPT23" s="328"/>
      <c r="QPU23" s="328"/>
      <c r="QPV23" s="328"/>
      <c r="QPW23" s="332"/>
      <c r="QPX23" s="127"/>
      <c r="QPY23" s="127"/>
      <c r="QPZ23" s="127"/>
      <c r="QQA23" s="127"/>
      <c r="QQB23" s="98"/>
      <c r="QQC23" s="98"/>
      <c r="QQD23" s="328"/>
      <c r="QQE23" s="328"/>
      <c r="QQF23" s="328"/>
      <c r="QQG23" s="332"/>
      <c r="QQH23" s="127"/>
      <c r="QQI23" s="127"/>
      <c r="QQJ23" s="127"/>
      <c r="QQK23" s="127"/>
      <c r="QQL23" s="98"/>
      <c r="QQM23" s="98"/>
      <c r="QQN23" s="328"/>
      <c r="QQO23" s="328"/>
      <c r="QQP23" s="328"/>
      <c r="QQQ23" s="332"/>
      <c r="QQR23" s="127"/>
      <c r="QQS23" s="127"/>
      <c r="QQT23" s="127"/>
      <c r="QQU23" s="127"/>
      <c r="QQV23" s="98"/>
      <c r="QQW23" s="98"/>
      <c r="QQX23" s="328"/>
      <c r="QQY23" s="328"/>
      <c r="QQZ23" s="328"/>
      <c r="QRA23" s="332"/>
      <c r="QRB23" s="127"/>
      <c r="QRC23" s="127"/>
      <c r="QRD23" s="127"/>
      <c r="QRE23" s="127"/>
      <c r="QRF23" s="98"/>
      <c r="QRG23" s="98"/>
      <c r="QRH23" s="328"/>
      <c r="QRI23" s="328"/>
      <c r="QRJ23" s="328"/>
      <c r="QRK23" s="332"/>
      <c r="QRL23" s="127"/>
      <c r="QRM23" s="127"/>
      <c r="QRN23" s="127"/>
      <c r="QRO23" s="127"/>
      <c r="QRP23" s="98"/>
      <c r="QRQ23" s="98"/>
      <c r="QRR23" s="328"/>
      <c r="QRS23" s="328"/>
      <c r="QRT23" s="328"/>
      <c r="QRU23" s="332"/>
      <c r="QRV23" s="127"/>
      <c r="QRW23" s="127"/>
      <c r="QRX23" s="127"/>
      <c r="QRY23" s="127"/>
      <c r="QRZ23" s="98"/>
      <c r="QSA23" s="98"/>
      <c r="QSB23" s="328"/>
      <c r="QSC23" s="328"/>
      <c r="QSD23" s="328"/>
      <c r="QSE23" s="332"/>
      <c r="QSF23" s="127"/>
      <c r="QSG23" s="127"/>
      <c r="QSH23" s="127"/>
      <c r="QSI23" s="127"/>
      <c r="QSJ23" s="98"/>
      <c r="QSK23" s="98"/>
      <c r="QSL23" s="328"/>
      <c r="QSM23" s="328"/>
      <c r="QSN23" s="328"/>
      <c r="QSO23" s="332"/>
      <c r="QSP23" s="127"/>
      <c r="QSQ23" s="127"/>
      <c r="QSR23" s="127"/>
      <c r="QSS23" s="127"/>
      <c r="QST23" s="98"/>
      <c r="QSU23" s="98"/>
      <c r="QSV23" s="328"/>
      <c r="QSW23" s="328"/>
      <c r="QSX23" s="328"/>
      <c r="QSY23" s="332"/>
      <c r="QSZ23" s="127"/>
      <c r="QTA23" s="127"/>
      <c r="QTB23" s="127"/>
      <c r="QTC23" s="127"/>
      <c r="QTD23" s="98"/>
      <c r="QTE23" s="98"/>
      <c r="QTF23" s="328"/>
      <c r="QTG23" s="328"/>
      <c r="QTH23" s="328"/>
      <c r="QTI23" s="332"/>
      <c r="QTJ23" s="127"/>
      <c r="QTK23" s="127"/>
      <c r="QTL23" s="127"/>
      <c r="QTM23" s="127"/>
      <c r="QTN23" s="98"/>
      <c r="QTO23" s="98"/>
      <c r="QTP23" s="328"/>
      <c r="QTQ23" s="328"/>
      <c r="QTR23" s="328"/>
      <c r="QTS23" s="332"/>
      <c r="QTT23" s="127"/>
      <c r="QTU23" s="127"/>
      <c r="QTV23" s="127"/>
      <c r="QTW23" s="127"/>
      <c r="QTX23" s="98"/>
      <c r="QTY23" s="98"/>
      <c r="QTZ23" s="328"/>
      <c r="QUA23" s="328"/>
      <c r="QUB23" s="328"/>
      <c r="QUC23" s="332"/>
      <c r="QUD23" s="127"/>
      <c r="QUE23" s="127"/>
      <c r="QUF23" s="127"/>
      <c r="QUG23" s="127"/>
      <c r="QUH23" s="98"/>
      <c r="QUI23" s="98"/>
      <c r="QUJ23" s="328"/>
      <c r="QUK23" s="328"/>
      <c r="QUL23" s="328"/>
      <c r="QUM23" s="332"/>
      <c r="QUN23" s="127"/>
      <c r="QUO23" s="127"/>
      <c r="QUP23" s="127"/>
      <c r="QUQ23" s="127"/>
      <c r="QUR23" s="98"/>
      <c r="QUS23" s="98"/>
      <c r="QUT23" s="328"/>
      <c r="QUU23" s="328"/>
      <c r="QUV23" s="328"/>
      <c r="QUW23" s="332"/>
      <c r="QUX23" s="127"/>
      <c r="QUY23" s="127"/>
      <c r="QUZ23" s="127"/>
      <c r="QVA23" s="127"/>
      <c r="QVB23" s="98"/>
      <c r="QVC23" s="98"/>
      <c r="QVD23" s="328"/>
      <c r="QVE23" s="328"/>
      <c r="QVF23" s="328"/>
      <c r="QVG23" s="332"/>
      <c r="QVH23" s="127"/>
      <c r="QVI23" s="127"/>
      <c r="QVJ23" s="127"/>
      <c r="QVK23" s="127"/>
      <c r="QVL23" s="98"/>
      <c r="QVM23" s="98"/>
      <c r="QVN23" s="328"/>
      <c r="QVO23" s="328"/>
      <c r="QVP23" s="328"/>
      <c r="QVQ23" s="332"/>
      <c r="QVR23" s="127"/>
      <c r="QVS23" s="127"/>
      <c r="QVT23" s="127"/>
      <c r="QVU23" s="127"/>
      <c r="QVV23" s="98"/>
      <c r="QVW23" s="98"/>
      <c r="QVX23" s="328"/>
      <c r="QVY23" s="328"/>
      <c r="QVZ23" s="328"/>
      <c r="QWA23" s="332"/>
      <c r="QWB23" s="127"/>
      <c r="QWC23" s="127"/>
      <c r="QWD23" s="127"/>
      <c r="QWE23" s="127"/>
      <c r="QWF23" s="98"/>
      <c r="QWG23" s="98"/>
      <c r="QWH23" s="328"/>
      <c r="QWI23" s="328"/>
      <c r="QWJ23" s="328"/>
      <c r="QWK23" s="332"/>
      <c r="QWL23" s="127"/>
      <c r="QWM23" s="127"/>
      <c r="QWN23" s="127"/>
      <c r="QWO23" s="127"/>
      <c r="QWP23" s="98"/>
      <c r="QWQ23" s="98"/>
      <c r="QWR23" s="328"/>
      <c r="QWS23" s="328"/>
      <c r="QWT23" s="328"/>
      <c r="QWU23" s="332"/>
      <c r="QWV23" s="127"/>
      <c r="QWW23" s="127"/>
      <c r="QWX23" s="127"/>
      <c r="QWY23" s="127"/>
      <c r="QWZ23" s="98"/>
      <c r="QXA23" s="98"/>
      <c r="QXB23" s="328"/>
      <c r="QXC23" s="328"/>
      <c r="QXD23" s="328"/>
      <c r="QXE23" s="332"/>
      <c r="QXF23" s="127"/>
      <c r="QXG23" s="127"/>
      <c r="QXH23" s="127"/>
      <c r="QXI23" s="127"/>
      <c r="QXJ23" s="98"/>
      <c r="QXK23" s="98"/>
      <c r="QXL23" s="328"/>
      <c r="QXM23" s="328"/>
      <c r="QXN23" s="328"/>
      <c r="QXO23" s="332"/>
      <c r="QXP23" s="127"/>
      <c r="QXQ23" s="127"/>
      <c r="QXR23" s="127"/>
      <c r="QXS23" s="127"/>
      <c r="QXT23" s="98"/>
      <c r="QXU23" s="98"/>
      <c r="QXV23" s="328"/>
      <c r="QXW23" s="328"/>
      <c r="QXX23" s="328"/>
      <c r="QXY23" s="332"/>
      <c r="QXZ23" s="127"/>
      <c r="QYA23" s="127"/>
      <c r="QYB23" s="127"/>
      <c r="QYC23" s="127"/>
      <c r="QYD23" s="98"/>
      <c r="QYE23" s="98"/>
      <c r="QYF23" s="328"/>
      <c r="QYG23" s="328"/>
      <c r="QYH23" s="328"/>
      <c r="QYI23" s="332"/>
      <c r="QYJ23" s="127"/>
      <c r="QYK23" s="127"/>
      <c r="QYL23" s="127"/>
      <c r="QYM23" s="127"/>
      <c r="QYN23" s="98"/>
      <c r="QYO23" s="98"/>
      <c r="QYP23" s="328"/>
      <c r="QYQ23" s="328"/>
      <c r="QYR23" s="328"/>
      <c r="QYS23" s="332"/>
      <c r="QYT23" s="127"/>
      <c r="QYU23" s="127"/>
      <c r="QYV23" s="127"/>
      <c r="QYW23" s="127"/>
      <c r="QYX23" s="98"/>
      <c r="QYY23" s="98"/>
      <c r="QYZ23" s="328"/>
      <c r="QZA23" s="328"/>
      <c r="QZB23" s="328"/>
      <c r="QZC23" s="332"/>
      <c r="QZD23" s="127"/>
      <c r="QZE23" s="127"/>
      <c r="QZF23" s="127"/>
      <c r="QZG23" s="127"/>
      <c r="QZH23" s="98"/>
      <c r="QZI23" s="98"/>
      <c r="QZJ23" s="328"/>
      <c r="QZK23" s="328"/>
      <c r="QZL23" s="328"/>
      <c r="QZM23" s="332"/>
      <c r="QZN23" s="127"/>
      <c r="QZO23" s="127"/>
      <c r="QZP23" s="127"/>
      <c r="QZQ23" s="127"/>
      <c r="QZR23" s="98"/>
      <c r="QZS23" s="98"/>
      <c r="QZT23" s="328"/>
      <c r="QZU23" s="328"/>
      <c r="QZV23" s="328"/>
      <c r="QZW23" s="332"/>
      <c r="QZX23" s="127"/>
      <c r="QZY23" s="127"/>
      <c r="QZZ23" s="127"/>
      <c r="RAA23" s="127"/>
      <c r="RAB23" s="98"/>
      <c r="RAC23" s="98"/>
      <c r="RAD23" s="328"/>
      <c r="RAE23" s="328"/>
      <c r="RAF23" s="328"/>
      <c r="RAG23" s="332"/>
      <c r="RAH23" s="127"/>
      <c r="RAI23" s="127"/>
      <c r="RAJ23" s="127"/>
      <c r="RAK23" s="127"/>
      <c r="RAL23" s="98"/>
      <c r="RAM23" s="98"/>
      <c r="RAN23" s="328"/>
      <c r="RAO23" s="328"/>
      <c r="RAP23" s="328"/>
      <c r="RAQ23" s="332"/>
      <c r="RAR23" s="127"/>
      <c r="RAS23" s="127"/>
      <c r="RAT23" s="127"/>
      <c r="RAU23" s="127"/>
      <c r="RAV23" s="98"/>
      <c r="RAW23" s="98"/>
      <c r="RAX23" s="328"/>
      <c r="RAY23" s="328"/>
      <c r="RAZ23" s="328"/>
      <c r="RBA23" s="332"/>
      <c r="RBB23" s="127"/>
      <c r="RBC23" s="127"/>
      <c r="RBD23" s="127"/>
      <c r="RBE23" s="127"/>
      <c r="RBF23" s="98"/>
      <c r="RBG23" s="98"/>
      <c r="RBH23" s="328"/>
      <c r="RBI23" s="328"/>
      <c r="RBJ23" s="328"/>
      <c r="RBK23" s="332"/>
      <c r="RBL23" s="127"/>
      <c r="RBM23" s="127"/>
      <c r="RBN23" s="127"/>
      <c r="RBO23" s="127"/>
      <c r="RBP23" s="98"/>
      <c r="RBQ23" s="98"/>
      <c r="RBR23" s="328"/>
      <c r="RBS23" s="328"/>
      <c r="RBT23" s="328"/>
      <c r="RBU23" s="332"/>
      <c r="RBV23" s="127"/>
      <c r="RBW23" s="127"/>
      <c r="RBX23" s="127"/>
      <c r="RBY23" s="127"/>
      <c r="RBZ23" s="98"/>
      <c r="RCA23" s="98"/>
      <c r="RCB23" s="328"/>
      <c r="RCC23" s="328"/>
      <c r="RCD23" s="328"/>
      <c r="RCE23" s="332"/>
      <c r="RCF23" s="127"/>
      <c r="RCG23" s="127"/>
      <c r="RCH23" s="127"/>
      <c r="RCI23" s="127"/>
      <c r="RCJ23" s="98"/>
      <c r="RCK23" s="98"/>
      <c r="RCL23" s="328"/>
      <c r="RCM23" s="328"/>
      <c r="RCN23" s="328"/>
      <c r="RCO23" s="332"/>
      <c r="RCP23" s="127"/>
      <c r="RCQ23" s="127"/>
      <c r="RCR23" s="127"/>
      <c r="RCS23" s="127"/>
      <c r="RCT23" s="98"/>
      <c r="RCU23" s="98"/>
      <c r="RCV23" s="328"/>
      <c r="RCW23" s="328"/>
      <c r="RCX23" s="328"/>
      <c r="RCY23" s="332"/>
      <c r="RCZ23" s="127"/>
      <c r="RDA23" s="127"/>
      <c r="RDB23" s="127"/>
      <c r="RDC23" s="127"/>
      <c r="RDD23" s="98"/>
      <c r="RDE23" s="98"/>
      <c r="RDF23" s="328"/>
      <c r="RDG23" s="328"/>
      <c r="RDH23" s="328"/>
      <c r="RDI23" s="332"/>
      <c r="RDJ23" s="127"/>
      <c r="RDK23" s="127"/>
      <c r="RDL23" s="127"/>
      <c r="RDM23" s="127"/>
      <c r="RDN23" s="98"/>
      <c r="RDO23" s="98"/>
      <c r="RDP23" s="328"/>
      <c r="RDQ23" s="328"/>
      <c r="RDR23" s="328"/>
      <c r="RDS23" s="332"/>
      <c r="RDT23" s="127"/>
      <c r="RDU23" s="127"/>
      <c r="RDV23" s="127"/>
      <c r="RDW23" s="127"/>
      <c r="RDX23" s="98"/>
      <c r="RDY23" s="98"/>
      <c r="RDZ23" s="328"/>
      <c r="REA23" s="328"/>
      <c r="REB23" s="328"/>
      <c r="REC23" s="332"/>
      <c r="RED23" s="127"/>
      <c r="REE23" s="127"/>
      <c r="REF23" s="127"/>
      <c r="REG23" s="127"/>
      <c r="REH23" s="98"/>
      <c r="REI23" s="98"/>
      <c r="REJ23" s="328"/>
      <c r="REK23" s="328"/>
      <c r="REL23" s="328"/>
      <c r="REM23" s="332"/>
      <c r="REN23" s="127"/>
      <c r="REO23" s="127"/>
      <c r="REP23" s="127"/>
      <c r="REQ23" s="127"/>
      <c r="RER23" s="98"/>
      <c r="RES23" s="98"/>
      <c r="RET23" s="328"/>
      <c r="REU23" s="328"/>
      <c r="REV23" s="328"/>
      <c r="REW23" s="332"/>
      <c r="REX23" s="127"/>
      <c r="REY23" s="127"/>
      <c r="REZ23" s="127"/>
      <c r="RFA23" s="127"/>
      <c r="RFB23" s="98"/>
      <c r="RFC23" s="98"/>
      <c r="RFD23" s="328"/>
      <c r="RFE23" s="328"/>
      <c r="RFF23" s="328"/>
      <c r="RFG23" s="332"/>
      <c r="RFH23" s="127"/>
      <c r="RFI23" s="127"/>
      <c r="RFJ23" s="127"/>
      <c r="RFK23" s="127"/>
      <c r="RFL23" s="98"/>
      <c r="RFM23" s="98"/>
      <c r="RFN23" s="328"/>
      <c r="RFO23" s="328"/>
      <c r="RFP23" s="328"/>
      <c r="RFQ23" s="332"/>
      <c r="RFR23" s="127"/>
      <c r="RFS23" s="127"/>
      <c r="RFT23" s="127"/>
      <c r="RFU23" s="127"/>
      <c r="RFV23" s="98"/>
      <c r="RFW23" s="98"/>
      <c r="RFX23" s="328"/>
      <c r="RFY23" s="328"/>
      <c r="RFZ23" s="328"/>
      <c r="RGA23" s="332"/>
      <c r="RGB23" s="127"/>
      <c r="RGC23" s="127"/>
      <c r="RGD23" s="127"/>
      <c r="RGE23" s="127"/>
      <c r="RGF23" s="98"/>
      <c r="RGG23" s="98"/>
      <c r="RGH23" s="328"/>
      <c r="RGI23" s="328"/>
      <c r="RGJ23" s="328"/>
      <c r="RGK23" s="332"/>
      <c r="RGL23" s="127"/>
      <c r="RGM23" s="127"/>
      <c r="RGN23" s="127"/>
      <c r="RGO23" s="127"/>
      <c r="RGP23" s="98"/>
      <c r="RGQ23" s="98"/>
      <c r="RGR23" s="328"/>
      <c r="RGS23" s="328"/>
      <c r="RGT23" s="328"/>
      <c r="RGU23" s="332"/>
      <c r="RGV23" s="127"/>
      <c r="RGW23" s="127"/>
      <c r="RGX23" s="127"/>
      <c r="RGY23" s="127"/>
      <c r="RGZ23" s="98"/>
      <c r="RHA23" s="98"/>
      <c r="RHB23" s="328"/>
      <c r="RHC23" s="328"/>
      <c r="RHD23" s="328"/>
      <c r="RHE23" s="332"/>
      <c r="RHF23" s="127"/>
      <c r="RHG23" s="127"/>
      <c r="RHH23" s="127"/>
      <c r="RHI23" s="127"/>
      <c r="RHJ23" s="98"/>
      <c r="RHK23" s="98"/>
      <c r="RHL23" s="328"/>
      <c r="RHM23" s="328"/>
      <c r="RHN23" s="328"/>
      <c r="RHO23" s="332"/>
      <c r="RHP23" s="127"/>
      <c r="RHQ23" s="127"/>
      <c r="RHR23" s="127"/>
      <c r="RHS23" s="127"/>
      <c r="RHT23" s="98"/>
      <c r="RHU23" s="98"/>
      <c r="RHV23" s="328"/>
      <c r="RHW23" s="328"/>
      <c r="RHX23" s="328"/>
      <c r="RHY23" s="332"/>
      <c r="RHZ23" s="127"/>
      <c r="RIA23" s="127"/>
      <c r="RIB23" s="127"/>
      <c r="RIC23" s="127"/>
      <c r="RID23" s="98"/>
      <c r="RIE23" s="98"/>
      <c r="RIF23" s="328"/>
      <c r="RIG23" s="328"/>
      <c r="RIH23" s="328"/>
      <c r="RII23" s="332"/>
      <c r="RIJ23" s="127"/>
      <c r="RIK23" s="127"/>
      <c r="RIL23" s="127"/>
      <c r="RIM23" s="127"/>
      <c r="RIN23" s="98"/>
      <c r="RIO23" s="98"/>
      <c r="RIP23" s="328"/>
      <c r="RIQ23" s="328"/>
      <c r="RIR23" s="328"/>
      <c r="RIS23" s="332"/>
      <c r="RIT23" s="127"/>
      <c r="RIU23" s="127"/>
      <c r="RIV23" s="127"/>
      <c r="RIW23" s="127"/>
      <c r="RIX23" s="98"/>
      <c r="RIY23" s="98"/>
      <c r="RIZ23" s="328"/>
      <c r="RJA23" s="328"/>
      <c r="RJB23" s="328"/>
      <c r="RJC23" s="332"/>
      <c r="RJD23" s="127"/>
      <c r="RJE23" s="127"/>
      <c r="RJF23" s="127"/>
      <c r="RJG23" s="127"/>
      <c r="RJH23" s="98"/>
      <c r="RJI23" s="98"/>
      <c r="RJJ23" s="328"/>
      <c r="RJK23" s="328"/>
      <c r="RJL23" s="328"/>
      <c r="RJM23" s="332"/>
      <c r="RJN23" s="127"/>
      <c r="RJO23" s="127"/>
      <c r="RJP23" s="127"/>
      <c r="RJQ23" s="127"/>
      <c r="RJR23" s="98"/>
      <c r="RJS23" s="98"/>
      <c r="RJT23" s="328"/>
      <c r="RJU23" s="328"/>
      <c r="RJV23" s="328"/>
      <c r="RJW23" s="332"/>
      <c r="RJX23" s="127"/>
      <c r="RJY23" s="127"/>
      <c r="RJZ23" s="127"/>
      <c r="RKA23" s="127"/>
      <c r="RKB23" s="98"/>
      <c r="RKC23" s="98"/>
      <c r="RKD23" s="328"/>
      <c r="RKE23" s="328"/>
      <c r="RKF23" s="328"/>
      <c r="RKG23" s="332"/>
      <c r="RKH23" s="127"/>
      <c r="RKI23" s="127"/>
      <c r="RKJ23" s="127"/>
      <c r="RKK23" s="127"/>
      <c r="RKL23" s="98"/>
      <c r="RKM23" s="98"/>
      <c r="RKN23" s="328"/>
      <c r="RKO23" s="328"/>
      <c r="RKP23" s="328"/>
      <c r="RKQ23" s="332"/>
      <c r="RKR23" s="127"/>
      <c r="RKS23" s="127"/>
      <c r="RKT23" s="127"/>
      <c r="RKU23" s="127"/>
      <c r="RKV23" s="98"/>
      <c r="RKW23" s="98"/>
      <c r="RKX23" s="328"/>
      <c r="RKY23" s="328"/>
      <c r="RKZ23" s="328"/>
      <c r="RLA23" s="332"/>
      <c r="RLB23" s="127"/>
      <c r="RLC23" s="127"/>
      <c r="RLD23" s="127"/>
      <c r="RLE23" s="127"/>
      <c r="RLF23" s="98"/>
      <c r="RLG23" s="98"/>
      <c r="RLH23" s="328"/>
      <c r="RLI23" s="328"/>
      <c r="RLJ23" s="328"/>
      <c r="RLK23" s="332"/>
      <c r="RLL23" s="127"/>
      <c r="RLM23" s="127"/>
      <c r="RLN23" s="127"/>
      <c r="RLO23" s="127"/>
      <c r="RLP23" s="98"/>
      <c r="RLQ23" s="98"/>
      <c r="RLR23" s="328"/>
      <c r="RLS23" s="328"/>
      <c r="RLT23" s="328"/>
      <c r="RLU23" s="332"/>
      <c r="RLV23" s="127"/>
      <c r="RLW23" s="127"/>
      <c r="RLX23" s="127"/>
      <c r="RLY23" s="127"/>
      <c r="RLZ23" s="98"/>
      <c r="RMA23" s="98"/>
      <c r="RMB23" s="328"/>
      <c r="RMC23" s="328"/>
      <c r="RMD23" s="328"/>
      <c r="RME23" s="332"/>
      <c r="RMF23" s="127"/>
      <c r="RMG23" s="127"/>
      <c r="RMH23" s="127"/>
      <c r="RMI23" s="127"/>
      <c r="RMJ23" s="98"/>
      <c r="RMK23" s="98"/>
      <c r="RML23" s="328"/>
      <c r="RMM23" s="328"/>
      <c r="RMN23" s="328"/>
      <c r="RMO23" s="332"/>
      <c r="RMP23" s="127"/>
      <c r="RMQ23" s="127"/>
      <c r="RMR23" s="127"/>
      <c r="RMS23" s="127"/>
      <c r="RMT23" s="98"/>
      <c r="RMU23" s="98"/>
      <c r="RMV23" s="328"/>
      <c r="RMW23" s="328"/>
      <c r="RMX23" s="328"/>
      <c r="RMY23" s="332"/>
      <c r="RMZ23" s="127"/>
      <c r="RNA23" s="127"/>
      <c r="RNB23" s="127"/>
      <c r="RNC23" s="127"/>
      <c r="RND23" s="98"/>
      <c r="RNE23" s="98"/>
      <c r="RNF23" s="328"/>
      <c r="RNG23" s="328"/>
      <c r="RNH23" s="328"/>
      <c r="RNI23" s="332"/>
      <c r="RNJ23" s="127"/>
      <c r="RNK23" s="127"/>
      <c r="RNL23" s="127"/>
      <c r="RNM23" s="127"/>
      <c r="RNN23" s="98"/>
      <c r="RNO23" s="98"/>
      <c r="RNP23" s="328"/>
      <c r="RNQ23" s="328"/>
      <c r="RNR23" s="328"/>
      <c r="RNS23" s="332"/>
      <c r="RNT23" s="127"/>
      <c r="RNU23" s="127"/>
      <c r="RNV23" s="127"/>
      <c r="RNW23" s="127"/>
      <c r="RNX23" s="98"/>
      <c r="RNY23" s="98"/>
      <c r="RNZ23" s="328"/>
      <c r="ROA23" s="328"/>
      <c r="ROB23" s="328"/>
      <c r="ROC23" s="332"/>
      <c r="ROD23" s="127"/>
      <c r="ROE23" s="127"/>
      <c r="ROF23" s="127"/>
      <c r="ROG23" s="127"/>
      <c r="ROH23" s="98"/>
      <c r="ROI23" s="98"/>
      <c r="ROJ23" s="328"/>
      <c r="ROK23" s="328"/>
      <c r="ROL23" s="328"/>
      <c r="ROM23" s="332"/>
      <c r="RON23" s="127"/>
      <c r="ROO23" s="127"/>
      <c r="ROP23" s="127"/>
      <c r="ROQ23" s="127"/>
      <c r="ROR23" s="98"/>
      <c r="ROS23" s="98"/>
      <c r="ROT23" s="328"/>
      <c r="ROU23" s="328"/>
      <c r="ROV23" s="328"/>
      <c r="ROW23" s="332"/>
      <c r="ROX23" s="127"/>
      <c r="ROY23" s="127"/>
      <c r="ROZ23" s="127"/>
      <c r="RPA23" s="127"/>
      <c r="RPB23" s="98"/>
      <c r="RPC23" s="98"/>
      <c r="RPD23" s="328"/>
      <c r="RPE23" s="328"/>
      <c r="RPF23" s="328"/>
      <c r="RPG23" s="332"/>
      <c r="RPH23" s="127"/>
      <c r="RPI23" s="127"/>
      <c r="RPJ23" s="127"/>
      <c r="RPK23" s="127"/>
      <c r="RPL23" s="98"/>
      <c r="RPM23" s="98"/>
      <c r="RPN23" s="328"/>
      <c r="RPO23" s="328"/>
      <c r="RPP23" s="328"/>
      <c r="RPQ23" s="332"/>
      <c r="RPR23" s="127"/>
      <c r="RPS23" s="127"/>
      <c r="RPT23" s="127"/>
      <c r="RPU23" s="127"/>
      <c r="RPV23" s="98"/>
      <c r="RPW23" s="98"/>
      <c r="RPX23" s="328"/>
      <c r="RPY23" s="328"/>
      <c r="RPZ23" s="328"/>
      <c r="RQA23" s="332"/>
      <c r="RQB23" s="127"/>
      <c r="RQC23" s="127"/>
      <c r="RQD23" s="127"/>
      <c r="RQE23" s="127"/>
      <c r="RQF23" s="98"/>
      <c r="RQG23" s="98"/>
      <c r="RQH23" s="328"/>
      <c r="RQI23" s="328"/>
      <c r="RQJ23" s="328"/>
      <c r="RQK23" s="332"/>
      <c r="RQL23" s="127"/>
      <c r="RQM23" s="127"/>
      <c r="RQN23" s="127"/>
      <c r="RQO23" s="127"/>
      <c r="RQP23" s="98"/>
      <c r="RQQ23" s="98"/>
      <c r="RQR23" s="328"/>
      <c r="RQS23" s="328"/>
      <c r="RQT23" s="328"/>
      <c r="RQU23" s="332"/>
      <c r="RQV23" s="127"/>
      <c r="RQW23" s="127"/>
      <c r="RQX23" s="127"/>
      <c r="RQY23" s="127"/>
      <c r="RQZ23" s="98"/>
      <c r="RRA23" s="98"/>
      <c r="RRB23" s="328"/>
      <c r="RRC23" s="328"/>
      <c r="RRD23" s="328"/>
      <c r="RRE23" s="332"/>
      <c r="RRF23" s="127"/>
      <c r="RRG23" s="127"/>
      <c r="RRH23" s="127"/>
      <c r="RRI23" s="127"/>
      <c r="RRJ23" s="98"/>
      <c r="RRK23" s="98"/>
      <c r="RRL23" s="328"/>
      <c r="RRM23" s="328"/>
      <c r="RRN23" s="328"/>
      <c r="RRO23" s="332"/>
      <c r="RRP23" s="127"/>
      <c r="RRQ23" s="127"/>
      <c r="RRR23" s="127"/>
      <c r="RRS23" s="127"/>
      <c r="RRT23" s="98"/>
      <c r="RRU23" s="98"/>
      <c r="RRV23" s="328"/>
      <c r="RRW23" s="328"/>
      <c r="RRX23" s="328"/>
      <c r="RRY23" s="332"/>
      <c r="RRZ23" s="127"/>
      <c r="RSA23" s="127"/>
      <c r="RSB23" s="127"/>
      <c r="RSC23" s="127"/>
      <c r="RSD23" s="98"/>
      <c r="RSE23" s="98"/>
      <c r="RSF23" s="328"/>
      <c r="RSG23" s="328"/>
      <c r="RSH23" s="328"/>
      <c r="RSI23" s="332"/>
      <c r="RSJ23" s="127"/>
      <c r="RSK23" s="127"/>
      <c r="RSL23" s="127"/>
      <c r="RSM23" s="127"/>
      <c r="RSN23" s="98"/>
      <c r="RSO23" s="98"/>
      <c r="RSP23" s="328"/>
      <c r="RSQ23" s="328"/>
      <c r="RSR23" s="328"/>
      <c r="RSS23" s="332"/>
      <c r="RST23" s="127"/>
      <c r="RSU23" s="127"/>
      <c r="RSV23" s="127"/>
      <c r="RSW23" s="127"/>
      <c r="RSX23" s="98"/>
      <c r="RSY23" s="98"/>
      <c r="RSZ23" s="328"/>
      <c r="RTA23" s="328"/>
      <c r="RTB23" s="328"/>
      <c r="RTC23" s="332"/>
      <c r="RTD23" s="127"/>
      <c r="RTE23" s="127"/>
      <c r="RTF23" s="127"/>
      <c r="RTG23" s="127"/>
      <c r="RTH23" s="98"/>
      <c r="RTI23" s="98"/>
      <c r="RTJ23" s="328"/>
      <c r="RTK23" s="328"/>
      <c r="RTL23" s="328"/>
      <c r="RTM23" s="332"/>
      <c r="RTN23" s="127"/>
      <c r="RTO23" s="127"/>
      <c r="RTP23" s="127"/>
      <c r="RTQ23" s="127"/>
      <c r="RTR23" s="98"/>
      <c r="RTS23" s="98"/>
      <c r="RTT23" s="328"/>
      <c r="RTU23" s="328"/>
      <c r="RTV23" s="328"/>
      <c r="RTW23" s="332"/>
      <c r="RTX23" s="127"/>
      <c r="RTY23" s="127"/>
      <c r="RTZ23" s="127"/>
      <c r="RUA23" s="127"/>
      <c r="RUB23" s="98"/>
      <c r="RUC23" s="98"/>
      <c r="RUD23" s="328"/>
      <c r="RUE23" s="328"/>
      <c r="RUF23" s="328"/>
      <c r="RUG23" s="332"/>
      <c r="RUH23" s="127"/>
      <c r="RUI23" s="127"/>
      <c r="RUJ23" s="127"/>
      <c r="RUK23" s="127"/>
      <c r="RUL23" s="98"/>
      <c r="RUM23" s="98"/>
      <c r="RUN23" s="328"/>
      <c r="RUO23" s="328"/>
      <c r="RUP23" s="328"/>
      <c r="RUQ23" s="332"/>
      <c r="RUR23" s="127"/>
      <c r="RUS23" s="127"/>
      <c r="RUT23" s="127"/>
      <c r="RUU23" s="127"/>
      <c r="RUV23" s="98"/>
      <c r="RUW23" s="98"/>
      <c r="RUX23" s="328"/>
      <c r="RUY23" s="328"/>
      <c r="RUZ23" s="328"/>
      <c r="RVA23" s="332"/>
      <c r="RVB23" s="127"/>
      <c r="RVC23" s="127"/>
      <c r="RVD23" s="127"/>
      <c r="RVE23" s="127"/>
      <c r="RVF23" s="98"/>
      <c r="RVG23" s="98"/>
      <c r="RVH23" s="328"/>
      <c r="RVI23" s="328"/>
      <c r="RVJ23" s="328"/>
      <c r="RVK23" s="332"/>
      <c r="RVL23" s="127"/>
      <c r="RVM23" s="127"/>
      <c r="RVN23" s="127"/>
      <c r="RVO23" s="127"/>
      <c r="RVP23" s="98"/>
      <c r="RVQ23" s="98"/>
      <c r="RVR23" s="328"/>
      <c r="RVS23" s="328"/>
      <c r="RVT23" s="328"/>
      <c r="RVU23" s="332"/>
      <c r="RVV23" s="127"/>
      <c r="RVW23" s="127"/>
      <c r="RVX23" s="127"/>
      <c r="RVY23" s="127"/>
      <c r="RVZ23" s="98"/>
      <c r="RWA23" s="98"/>
      <c r="RWB23" s="328"/>
      <c r="RWC23" s="328"/>
      <c r="RWD23" s="328"/>
      <c r="RWE23" s="332"/>
      <c r="RWF23" s="127"/>
      <c r="RWG23" s="127"/>
      <c r="RWH23" s="127"/>
      <c r="RWI23" s="127"/>
      <c r="RWJ23" s="98"/>
      <c r="RWK23" s="98"/>
      <c r="RWL23" s="328"/>
      <c r="RWM23" s="328"/>
      <c r="RWN23" s="328"/>
      <c r="RWO23" s="332"/>
      <c r="RWP23" s="127"/>
      <c r="RWQ23" s="127"/>
      <c r="RWR23" s="127"/>
      <c r="RWS23" s="127"/>
      <c r="RWT23" s="98"/>
      <c r="RWU23" s="98"/>
      <c r="RWV23" s="328"/>
      <c r="RWW23" s="328"/>
      <c r="RWX23" s="328"/>
      <c r="RWY23" s="332"/>
      <c r="RWZ23" s="127"/>
      <c r="RXA23" s="127"/>
      <c r="RXB23" s="127"/>
      <c r="RXC23" s="127"/>
      <c r="RXD23" s="98"/>
      <c r="RXE23" s="98"/>
      <c r="RXF23" s="328"/>
      <c r="RXG23" s="328"/>
      <c r="RXH23" s="328"/>
      <c r="RXI23" s="332"/>
      <c r="RXJ23" s="127"/>
      <c r="RXK23" s="127"/>
      <c r="RXL23" s="127"/>
      <c r="RXM23" s="127"/>
      <c r="RXN23" s="98"/>
      <c r="RXO23" s="98"/>
      <c r="RXP23" s="328"/>
      <c r="RXQ23" s="328"/>
      <c r="RXR23" s="328"/>
      <c r="RXS23" s="332"/>
      <c r="RXT23" s="127"/>
      <c r="RXU23" s="127"/>
      <c r="RXV23" s="127"/>
      <c r="RXW23" s="127"/>
      <c r="RXX23" s="98"/>
      <c r="RXY23" s="98"/>
      <c r="RXZ23" s="328"/>
      <c r="RYA23" s="328"/>
      <c r="RYB23" s="328"/>
      <c r="RYC23" s="332"/>
      <c r="RYD23" s="127"/>
      <c r="RYE23" s="127"/>
      <c r="RYF23" s="127"/>
      <c r="RYG23" s="127"/>
      <c r="RYH23" s="98"/>
      <c r="RYI23" s="98"/>
      <c r="RYJ23" s="328"/>
      <c r="RYK23" s="328"/>
      <c r="RYL23" s="328"/>
      <c r="RYM23" s="332"/>
      <c r="RYN23" s="127"/>
      <c r="RYO23" s="127"/>
      <c r="RYP23" s="127"/>
      <c r="RYQ23" s="127"/>
      <c r="RYR23" s="98"/>
      <c r="RYS23" s="98"/>
      <c r="RYT23" s="328"/>
      <c r="RYU23" s="328"/>
      <c r="RYV23" s="328"/>
      <c r="RYW23" s="332"/>
      <c r="RYX23" s="127"/>
      <c r="RYY23" s="127"/>
      <c r="RYZ23" s="127"/>
      <c r="RZA23" s="127"/>
      <c r="RZB23" s="98"/>
      <c r="RZC23" s="98"/>
      <c r="RZD23" s="328"/>
      <c r="RZE23" s="328"/>
      <c r="RZF23" s="328"/>
      <c r="RZG23" s="332"/>
      <c r="RZH23" s="127"/>
      <c r="RZI23" s="127"/>
      <c r="RZJ23" s="127"/>
      <c r="RZK23" s="127"/>
      <c r="RZL23" s="98"/>
      <c r="RZM23" s="98"/>
      <c r="RZN23" s="328"/>
      <c r="RZO23" s="328"/>
      <c r="RZP23" s="328"/>
      <c r="RZQ23" s="332"/>
      <c r="RZR23" s="127"/>
      <c r="RZS23" s="127"/>
      <c r="RZT23" s="127"/>
      <c r="RZU23" s="127"/>
      <c r="RZV23" s="98"/>
      <c r="RZW23" s="98"/>
      <c r="RZX23" s="328"/>
      <c r="RZY23" s="328"/>
      <c r="RZZ23" s="328"/>
      <c r="SAA23" s="332"/>
      <c r="SAB23" s="127"/>
      <c r="SAC23" s="127"/>
      <c r="SAD23" s="127"/>
      <c r="SAE23" s="127"/>
      <c r="SAF23" s="98"/>
      <c r="SAG23" s="98"/>
      <c r="SAH23" s="328"/>
      <c r="SAI23" s="328"/>
      <c r="SAJ23" s="328"/>
      <c r="SAK23" s="332"/>
      <c r="SAL23" s="127"/>
      <c r="SAM23" s="127"/>
      <c r="SAN23" s="127"/>
      <c r="SAO23" s="127"/>
      <c r="SAP23" s="98"/>
      <c r="SAQ23" s="98"/>
      <c r="SAR23" s="328"/>
      <c r="SAS23" s="328"/>
      <c r="SAT23" s="328"/>
      <c r="SAU23" s="332"/>
      <c r="SAV23" s="127"/>
      <c r="SAW23" s="127"/>
      <c r="SAX23" s="127"/>
      <c r="SAY23" s="127"/>
      <c r="SAZ23" s="98"/>
      <c r="SBA23" s="98"/>
      <c r="SBB23" s="328"/>
      <c r="SBC23" s="328"/>
      <c r="SBD23" s="328"/>
      <c r="SBE23" s="332"/>
      <c r="SBF23" s="127"/>
      <c r="SBG23" s="127"/>
      <c r="SBH23" s="127"/>
      <c r="SBI23" s="127"/>
      <c r="SBJ23" s="98"/>
      <c r="SBK23" s="98"/>
      <c r="SBL23" s="328"/>
      <c r="SBM23" s="328"/>
      <c r="SBN23" s="328"/>
      <c r="SBO23" s="332"/>
      <c r="SBP23" s="127"/>
      <c r="SBQ23" s="127"/>
      <c r="SBR23" s="127"/>
      <c r="SBS23" s="127"/>
      <c r="SBT23" s="98"/>
      <c r="SBU23" s="98"/>
      <c r="SBV23" s="328"/>
      <c r="SBW23" s="328"/>
      <c r="SBX23" s="328"/>
      <c r="SBY23" s="332"/>
      <c r="SBZ23" s="127"/>
      <c r="SCA23" s="127"/>
      <c r="SCB23" s="127"/>
      <c r="SCC23" s="127"/>
      <c r="SCD23" s="98"/>
      <c r="SCE23" s="98"/>
      <c r="SCF23" s="328"/>
      <c r="SCG23" s="328"/>
      <c r="SCH23" s="328"/>
      <c r="SCI23" s="332"/>
      <c r="SCJ23" s="127"/>
      <c r="SCK23" s="127"/>
      <c r="SCL23" s="127"/>
      <c r="SCM23" s="127"/>
      <c r="SCN23" s="98"/>
      <c r="SCO23" s="98"/>
      <c r="SCP23" s="328"/>
      <c r="SCQ23" s="328"/>
      <c r="SCR23" s="328"/>
      <c r="SCS23" s="332"/>
      <c r="SCT23" s="127"/>
      <c r="SCU23" s="127"/>
      <c r="SCV23" s="127"/>
      <c r="SCW23" s="127"/>
      <c r="SCX23" s="98"/>
      <c r="SCY23" s="98"/>
      <c r="SCZ23" s="328"/>
      <c r="SDA23" s="328"/>
      <c r="SDB23" s="328"/>
      <c r="SDC23" s="332"/>
      <c r="SDD23" s="127"/>
      <c r="SDE23" s="127"/>
      <c r="SDF23" s="127"/>
      <c r="SDG23" s="127"/>
      <c r="SDH23" s="98"/>
      <c r="SDI23" s="98"/>
      <c r="SDJ23" s="328"/>
      <c r="SDK23" s="328"/>
      <c r="SDL23" s="328"/>
      <c r="SDM23" s="332"/>
      <c r="SDN23" s="127"/>
      <c r="SDO23" s="127"/>
      <c r="SDP23" s="127"/>
      <c r="SDQ23" s="127"/>
      <c r="SDR23" s="98"/>
      <c r="SDS23" s="98"/>
      <c r="SDT23" s="328"/>
      <c r="SDU23" s="328"/>
      <c r="SDV23" s="328"/>
      <c r="SDW23" s="332"/>
      <c r="SDX23" s="127"/>
      <c r="SDY23" s="127"/>
      <c r="SDZ23" s="127"/>
      <c r="SEA23" s="127"/>
      <c r="SEB23" s="98"/>
      <c r="SEC23" s="98"/>
      <c r="SED23" s="328"/>
      <c r="SEE23" s="328"/>
      <c r="SEF23" s="328"/>
      <c r="SEG23" s="332"/>
      <c r="SEH23" s="127"/>
      <c r="SEI23" s="127"/>
      <c r="SEJ23" s="127"/>
      <c r="SEK23" s="127"/>
      <c r="SEL23" s="98"/>
      <c r="SEM23" s="98"/>
      <c r="SEN23" s="328"/>
      <c r="SEO23" s="328"/>
      <c r="SEP23" s="328"/>
      <c r="SEQ23" s="332"/>
      <c r="SER23" s="127"/>
      <c r="SES23" s="127"/>
      <c r="SET23" s="127"/>
      <c r="SEU23" s="127"/>
      <c r="SEV23" s="98"/>
      <c r="SEW23" s="98"/>
      <c r="SEX23" s="328"/>
      <c r="SEY23" s="328"/>
      <c r="SEZ23" s="328"/>
      <c r="SFA23" s="332"/>
      <c r="SFB23" s="127"/>
      <c r="SFC23" s="127"/>
      <c r="SFD23" s="127"/>
      <c r="SFE23" s="127"/>
      <c r="SFF23" s="98"/>
      <c r="SFG23" s="98"/>
      <c r="SFH23" s="328"/>
      <c r="SFI23" s="328"/>
      <c r="SFJ23" s="328"/>
      <c r="SFK23" s="332"/>
      <c r="SFL23" s="127"/>
      <c r="SFM23" s="127"/>
      <c r="SFN23" s="127"/>
      <c r="SFO23" s="127"/>
      <c r="SFP23" s="98"/>
      <c r="SFQ23" s="98"/>
      <c r="SFR23" s="328"/>
      <c r="SFS23" s="328"/>
      <c r="SFT23" s="328"/>
      <c r="SFU23" s="332"/>
      <c r="SFV23" s="127"/>
      <c r="SFW23" s="127"/>
      <c r="SFX23" s="127"/>
      <c r="SFY23" s="127"/>
      <c r="SFZ23" s="98"/>
      <c r="SGA23" s="98"/>
      <c r="SGB23" s="328"/>
      <c r="SGC23" s="328"/>
      <c r="SGD23" s="328"/>
      <c r="SGE23" s="332"/>
      <c r="SGF23" s="127"/>
      <c r="SGG23" s="127"/>
      <c r="SGH23" s="127"/>
      <c r="SGI23" s="127"/>
      <c r="SGJ23" s="98"/>
      <c r="SGK23" s="98"/>
      <c r="SGL23" s="328"/>
      <c r="SGM23" s="328"/>
      <c r="SGN23" s="328"/>
      <c r="SGO23" s="332"/>
      <c r="SGP23" s="127"/>
      <c r="SGQ23" s="127"/>
      <c r="SGR23" s="127"/>
      <c r="SGS23" s="127"/>
      <c r="SGT23" s="98"/>
      <c r="SGU23" s="98"/>
      <c r="SGV23" s="328"/>
      <c r="SGW23" s="328"/>
      <c r="SGX23" s="328"/>
      <c r="SGY23" s="332"/>
      <c r="SGZ23" s="127"/>
      <c r="SHA23" s="127"/>
      <c r="SHB23" s="127"/>
      <c r="SHC23" s="127"/>
      <c r="SHD23" s="98"/>
      <c r="SHE23" s="98"/>
      <c r="SHF23" s="328"/>
      <c r="SHG23" s="328"/>
      <c r="SHH23" s="328"/>
      <c r="SHI23" s="332"/>
      <c r="SHJ23" s="127"/>
      <c r="SHK23" s="127"/>
      <c r="SHL23" s="127"/>
      <c r="SHM23" s="127"/>
      <c r="SHN23" s="98"/>
      <c r="SHO23" s="98"/>
      <c r="SHP23" s="328"/>
      <c r="SHQ23" s="328"/>
      <c r="SHR23" s="328"/>
      <c r="SHS23" s="332"/>
      <c r="SHT23" s="127"/>
      <c r="SHU23" s="127"/>
      <c r="SHV23" s="127"/>
      <c r="SHW23" s="127"/>
      <c r="SHX23" s="98"/>
      <c r="SHY23" s="98"/>
      <c r="SHZ23" s="328"/>
      <c r="SIA23" s="328"/>
      <c r="SIB23" s="328"/>
      <c r="SIC23" s="332"/>
      <c r="SID23" s="127"/>
      <c r="SIE23" s="127"/>
      <c r="SIF23" s="127"/>
      <c r="SIG23" s="127"/>
      <c r="SIH23" s="98"/>
      <c r="SII23" s="98"/>
      <c r="SIJ23" s="328"/>
      <c r="SIK23" s="328"/>
      <c r="SIL23" s="328"/>
      <c r="SIM23" s="332"/>
      <c r="SIN23" s="127"/>
      <c r="SIO23" s="127"/>
      <c r="SIP23" s="127"/>
      <c r="SIQ23" s="127"/>
      <c r="SIR23" s="98"/>
      <c r="SIS23" s="98"/>
      <c r="SIT23" s="328"/>
      <c r="SIU23" s="328"/>
      <c r="SIV23" s="328"/>
      <c r="SIW23" s="332"/>
      <c r="SIX23" s="127"/>
      <c r="SIY23" s="127"/>
      <c r="SIZ23" s="127"/>
      <c r="SJA23" s="127"/>
      <c r="SJB23" s="98"/>
      <c r="SJC23" s="98"/>
      <c r="SJD23" s="328"/>
      <c r="SJE23" s="328"/>
      <c r="SJF23" s="328"/>
      <c r="SJG23" s="332"/>
      <c r="SJH23" s="127"/>
      <c r="SJI23" s="127"/>
      <c r="SJJ23" s="127"/>
      <c r="SJK23" s="127"/>
      <c r="SJL23" s="98"/>
      <c r="SJM23" s="98"/>
      <c r="SJN23" s="328"/>
      <c r="SJO23" s="328"/>
      <c r="SJP23" s="328"/>
      <c r="SJQ23" s="332"/>
      <c r="SJR23" s="127"/>
      <c r="SJS23" s="127"/>
      <c r="SJT23" s="127"/>
      <c r="SJU23" s="127"/>
      <c r="SJV23" s="98"/>
      <c r="SJW23" s="98"/>
      <c r="SJX23" s="328"/>
      <c r="SJY23" s="328"/>
      <c r="SJZ23" s="328"/>
      <c r="SKA23" s="332"/>
      <c r="SKB23" s="127"/>
      <c r="SKC23" s="127"/>
      <c r="SKD23" s="127"/>
      <c r="SKE23" s="127"/>
      <c r="SKF23" s="98"/>
      <c r="SKG23" s="98"/>
      <c r="SKH23" s="328"/>
      <c r="SKI23" s="328"/>
      <c r="SKJ23" s="328"/>
      <c r="SKK23" s="332"/>
      <c r="SKL23" s="127"/>
      <c r="SKM23" s="127"/>
      <c r="SKN23" s="127"/>
      <c r="SKO23" s="127"/>
      <c r="SKP23" s="98"/>
      <c r="SKQ23" s="98"/>
      <c r="SKR23" s="328"/>
      <c r="SKS23" s="328"/>
      <c r="SKT23" s="328"/>
      <c r="SKU23" s="332"/>
      <c r="SKV23" s="127"/>
      <c r="SKW23" s="127"/>
      <c r="SKX23" s="127"/>
      <c r="SKY23" s="127"/>
      <c r="SKZ23" s="98"/>
      <c r="SLA23" s="98"/>
      <c r="SLB23" s="328"/>
      <c r="SLC23" s="328"/>
      <c r="SLD23" s="328"/>
      <c r="SLE23" s="332"/>
      <c r="SLF23" s="127"/>
      <c r="SLG23" s="127"/>
      <c r="SLH23" s="127"/>
      <c r="SLI23" s="127"/>
      <c r="SLJ23" s="98"/>
      <c r="SLK23" s="98"/>
      <c r="SLL23" s="328"/>
      <c r="SLM23" s="328"/>
      <c r="SLN23" s="328"/>
      <c r="SLO23" s="332"/>
      <c r="SLP23" s="127"/>
      <c r="SLQ23" s="127"/>
      <c r="SLR23" s="127"/>
      <c r="SLS23" s="127"/>
      <c r="SLT23" s="98"/>
      <c r="SLU23" s="98"/>
      <c r="SLV23" s="328"/>
      <c r="SLW23" s="328"/>
      <c r="SLX23" s="328"/>
      <c r="SLY23" s="332"/>
      <c r="SLZ23" s="127"/>
      <c r="SMA23" s="127"/>
      <c r="SMB23" s="127"/>
      <c r="SMC23" s="127"/>
      <c r="SMD23" s="98"/>
      <c r="SME23" s="98"/>
      <c r="SMF23" s="328"/>
      <c r="SMG23" s="328"/>
      <c r="SMH23" s="328"/>
      <c r="SMI23" s="332"/>
      <c r="SMJ23" s="127"/>
      <c r="SMK23" s="127"/>
      <c r="SML23" s="127"/>
      <c r="SMM23" s="127"/>
      <c r="SMN23" s="98"/>
      <c r="SMO23" s="98"/>
      <c r="SMP23" s="328"/>
      <c r="SMQ23" s="328"/>
      <c r="SMR23" s="328"/>
      <c r="SMS23" s="332"/>
      <c r="SMT23" s="127"/>
      <c r="SMU23" s="127"/>
      <c r="SMV23" s="127"/>
      <c r="SMW23" s="127"/>
      <c r="SMX23" s="98"/>
      <c r="SMY23" s="98"/>
      <c r="SMZ23" s="328"/>
      <c r="SNA23" s="328"/>
      <c r="SNB23" s="328"/>
      <c r="SNC23" s="332"/>
      <c r="SND23" s="127"/>
      <c r="SNE23" s="127"/>
      <c r="SNF23" s="127"/>
      <c r="SNG23" s="127"/>
      <c r="SNH23" s="98"/>
      <c r="SNI23" s="98"/>
      <c r="SNJ23" s="328"/>
      <c r="SNK23" s="328"/>
      <c r="SNL23" s="328"/>
      <c r="SNM23" s="332"/>
      <c r="SNN23" s="127"/>
      <c r="SNO23" s="127"/>
      <c r="SNP23" s="127"/>
      <c r="SNQ23" s="127"/>
      <c r="SNR23" s="98"/>
      <c r="SNS23" s="98"/>
      <c r="SNT23" s="328"/>
      <c r="SNU23" s="328"/>
      <c r="SNV23" s="328"/>
      <c r="SNW23" s="332"/>
      <c r="SNX23" s="127"/>
      <c r="SNY23" s="127"/>
      <c r="SNZ23" s="127"/>
      <c r="SOA23" s="127"/>
      <c r="SOB23" s="98"/>
      <c r="SOC23" s="98"/>
      <c r="SOD23" s="328"/>
      <c r="SOE23" s="328"/>
      <c r="SOF23" s="328"/>
      <c r="SOG23" s="332"/>
      <c r="SOH23" s="127"/>
      <c r="SOI23" s="127"/>
      <c r="SOJ23" s="127"/>
      <c r="SOK23" s="127"/>
      <c r="SOL23" s="98"/>
      <c r="SOM23" s="98"/>
      <c r="SON23" s="328"/>
      <c r="SOO23" s="328"/>
      <c r="SOP23" s="328"/>
      <c r="SOQ23" s="332"/>
      <c r="SOR23" s="127"/>
      <c r="SOS23" s="127"/>
      <c r="SOT23" s="127"/>
      <c r="SOU23" s="127"/>
      <c r="SOV23" s="98"/>
      <c r="SOW23" s="98"/>
      <c r="SOX23" s="328"/>
      <c r="SOY23" s="328"/>
      <c r="SOZ23" s="328"/>
      <c r="SPA23" s="332"/>
      <c r="SPB23" s="127"/>
      <c r="SPC23" s="127"/>
      <c r="SPD23" s="127"/>
      <c r="SPE23" s="127"/>
      <c r="SPF23" s="98"/>
      <c r="SPG23" s="98"/>
      <c r="SPH23" s="328"/>
      <c r="SPI23" s="328"/>
      <c r="SPJ23" s="328"/>
      <c r="SPK23" s="332"/>
      <c r="SPL23" s="127"/>
      <c r="SPM23" s="127"/>
      <c r="SPN23" s="127"/>
      <c r="SPO23" s="127"/>
      <c r="SPP23" s="98"/>
      <c r="SPQ23" s="98"/>
      <c r="SPR23" s="328"/>
      <c r="SPS23" s="328"/>
      <c r="SPT23" s="328"/>
      <c r="SPU23" s="332"/>
      <c r="SPV23" s="127"/>
      <c r="SPW23" s="127"/>
      <c r="SPX23" s="127"/>
      <c r="SPY23" s="127"/>
      <c r="SPZ23" s="98"/>
      <c r="SQA23" s="98"/>
      <c r="SQB23" s="328"/>
      <c r="SQC23" s="328"/>
      <c r="SQD23" s="328"/>
      <c r="SQE23" s="332"/>
      <c r="SQF23" s="127"/>
      <c r="SQG23" s="127"/>
      <c r="SQH23" s="127"/>
      <c r="SQI23" s="127"/>
      <c r="SQJ23" s="98"/>
      <c r="SQK23" s="98"/>
      <c r="SQL23" s="328"/>
      <c r="SQM23" s="328"/>
      <c r="SQN23" s="328"/>
      <c r="SQO23" s="332"/>
      <c r="SQP23" s="127"/>
      <c r="SQQ23" s="127"/>
      <c r="SQR23" s="127"/>
      <c r="SQS23" s="127"/>
      <c r="SQT23" s="98"/>
      <c r="SQU23" s="98"/>
      <c r="SQV23" s="328"/>
      <c r="SQW23" s="328"/>
      <c r="SQX23" s="328"/>
      <c r="SQY23" s="332"/>
      <c r="SQZ23" s="127"/>
      <c r="SRA23" s="127"/>
      <c r="SRB23" s="127"/>
      <c r="SRC23" s="127"/>
      <c r="SRD23" s="98"/>
      <c r="SRE23" s="98"/>
      <c r="SRF23" s="328"/>
      <c r="SRG23" s="328"/>
      <c r="SRH23" s="328"/>
      <c r="SRI23" s="332"/>
      <c r="SRJ23" s="127"/>
      <c r="SRK23" s="127"/>
      <c r="SRL23" s="127"/>
      <c r="SRM23" s="127"/>
      <c r="SRN23" s="98"/>
      <c r="SRO23" s="98"/>
      <c r="SRP23" s="328"/>
      <c r="SRQ23" s="328"/>
      <c r="SRR23" s="328"/>
      <c r="SRS23" s="332"/>
      <c r="SRT23" s="127"/>
      <c r="SRU23" s="127"/>
      <c r="SRV23" s="127"/>
      <c r="SRW23" s="127"/>
      <c r="SRX23" s="98"/>
      <c r="SRY23" s="98"/>
      <c r="SRZ23" s="328"/>
      <c r="SSA23" s="328"/>
      <c r="SSB23" s="328"/>
      <c r="SSC23" s="332"/>
      <c r="SSD23" s="127"/>
      <c r="SSE23" s="127"/>
      <c r="SSF23" s="127"/>
      <c r="SSG23" s="127"/>
      <c r="SSH23" s="98"/>
      <c r="SSI23" s="98"/>
      <c r="SSJ23" s="328"/>
      <c r="SSK23" s="328"/>
      <c r="SSL23" s="328"/>
      <c r="SSM23" s="332"/>
      <c r="SSN23" s="127"/>
      <c r="SSO23" s="127"/>
      <c r="SSP23" s="127"/>
      <c r="SSQ23" s="127"/>
      <c r="SSR23" s="98"/>
      <c r="SSS23" s="98"/>
      <c r="SST23" s="328"/>
      <c r="SSU23" s="328"/>
      <c r="SSV23" s="328"/>
      <c r="SSW23" s="332"/>
      <c r="SSX23" s="127"/>
      <c r="SSY23" s="127"/>
      <c r="SSZ23" s="127"/>
      <c r="STA23" s="127"/>
      <c r="STB23" s="98"/>
      <c r="STC23" s="98"/>
      <c r="STD23" s="328"/>
      <c r="STE23" s="328"/>
      <c r="STF23" s="328"/>
      <c r="STG23" s="332"/>
      <c r="STH23" s="127"/>
      <c r="STI23" s="127"/>
      <c r="STJ23" s="127"/>
      <c r="STK23" s="127"/>
      <c r="STL23" s="98"/>
      <c r="STM23" s="98"/>
      <c r="STN23" s="328"/>
      <c r="STO23" s="328"/>
      <c r="STP23" s="328"/>
      <c r="STQ23" s="332"/>
      <c r="STR23" s="127"/>
      <c r="STS23" s="127"/>
      <c r="STT23" s="127"/>
      <c r="STU23" s="127"/>
      <c r="STV23" s="98"/>
      <c r="STW23" s="98"/>
      <c r="STX23" s="328"/>
      <c r="STY23" s="328"/>
      <c r="STZ23" s="328"/>
      <c r="SUA23" s="332"/>
      <c r="SUB23" s="127"/>
      <c r="SUC23" s="127"/>
      <c r="SUD23" s="127"/>
      <c r="SUE23" s="127"/>
      <c r="SUF23" s="98"/>
      <c r="SUG23" s="98"/>
      <c r="SUH23" s="328"/>
      <c r="SUI23" s="328"/>
      <c r="SUJ23" s="328"/>
      <c r="SUK23" s="332"/>
      <c r="SUL23" s="127"/>
      <c r="SUM23" s="127"/>
      <c r="SUN23" s="127"/>
      <c r="SUO23" s="127"/>
      <c r="SUP23" s="98"/>
      <c r="SUQ23" s="98"/>
      <c r="SUR23" s="328"/>
      <c r="SUS23" s="328"/>
      <c r="SUT23" s="328"/>
      <c r="SUU23" s="332"/>
      <c r="SUV23" s="127"/>
      <c r="SUW23" s="127"/>
      <c r="SUX23" s="127"/>
      <c r="SUY23" s="127"/>
      <c r="SUZ23" s="98"/>
      <c r="SVA23" s="98"/>
      <c r="SVB23" s="328"/>
      <c r="SVC23" s="328"/>
      <c r="SVD23" s="328"/>
      <c r="SVE23" s="332"/>
      <c r="SVF23" s="127"/>
      <c r="SVG23" s="127"/>
      <c r="SVH23" s="127"/>
      <c r="SVI23" s="127"/>
      <c r="SVJ23" s="98"/>
      <c r="SVK23" s="98"/>
      <c r="SVL23" s="328"/>
      <c r="SVM23" s="328"/>
      <c r="SVN23" s="328"/>
      <c r="SVO23" s="332"/>
      <c r="SVP23" s="127"/>
      <c r="SVQ23" s="127"/>
      <c r="SVR23" s="127"/>
      <c r="SVS23" s="127"/>
      <c r="SVT23" s="98"/>
      <c r="SVU23" s="98"/>
      <c r="SVV23" s="328"/>
      <c r="SVW23" s="328"/>
      <c r="SVX23" s="328"/>
      <c r="SVY23" s="332"/>
      <c r="SVZ23" s="127"/>
      <c r="SWA23" s="127"/>
      <c r="SWB23" s="127"/>
      <c r="SWC23" s="127"/>
      <c r="SWD23" s="98"/>
      <c r="SWE23" s="98"/>
      <c r="SWF23" s="328"/>
      <c r="SWG23" s="328"/>
      <c r="SWH23" s="328"/>
      <c r="SWI23" s="332"/>
      <c r="SWJ23" s="127"/>
      <c r="SWK23" s="127"/>
      <c r="SWL23" s="127"/>
      <c r="SWM23" s="127"/>
      <c r="SWN23" s="98"/>
      <c r="SWO23" s="98"/>
      <c r="SWP23" s="328"/>
      <c r="SWQ23" s="328"/>
      <c r="SWR23" s="328"/>
      <c r="SWS23" s="332"/>
      <c r="SWT23" s="127"/>
      <c r="SWU23" s="127"/>
      <c r="SWV23" s="127"/>
      <c r="SWW23" s="127"/>
      <c r="SWX23" s="98"/>
      <c r="SWY23" s="98"/>
      <c r="SWZ23" s="328"/>
      <c r="SXA23" s="328"/>
      <c r="SXB23" s="328"/>
      <c r="SXC23" s="332"/>
      <c r="SXD23" s="127"/>
      <c r="SXE23" s="127"/>
      <c r="SXF23" s="127"/>
      <c r="SXG23" s="127"/>
      <c r="SXH23" s="98"/>
      <c r="SXI23" s="98"/>
      <c r="SXJ23" s="328"/>
      <c r="SXK23" s="328"/>
      <c r="SXL23" s="328"/>
      <c r="SXM23" s="332"/>
      <c r="SXN23" s="127"/>
      <c r="SXO23" s="127"/>
      <c r="SXP23" s="127"/>
      <c r="SXQ23" s="127"/>
      <c r="SXR23" s="98"/>
      <c r="SXS23" s="98"/>
      <c r="SXT23" s="328"/>
      <c r="SXU23" s="328"/>
      <c r="SXV23" s="328"/>
      <c r="SXW23" s="332"/>
      <c r="SXX23" s="127"/>
      <c r="SXY23" s="127"/>
      <c r="SXZ23" s="127"/>
      <c r="SYA23" s="127"/>
      <c r="SYB23" s="98"/>
      <c r="SYC23" s="98"/>
      <c r="SYD23" s="328"/>
      <c r="SYE23" s="328"/>
      <c r="SYF23" s="328"/>
      <c r="SYG23" s="332"/>
      <c r="SYH23" s="127"/>
      <c r="SYI23" s="127"/>
      <c r="SYJ23" s="127"/>
      <c r="SYK23" s="127"/>
      <c r="SYL23" s="98"/>
      <c r="SYM23" s="98"/>
      <c r="SYN23" s="328"/>
      <c r="SYO23" s="328"/>
      <c r="SYP23" s="328"/>
      <c r="SYQ23" s="332"/>
      <c r="SYR23" s="127"/>
      <c r="SYS23" s="127"/>
      <c r="SYT23" s="127"/>
      <c r="SYU23" s="127"/>
      <c r="SYV23" s="98"/>
      <c r="SYW23" s="98"/>
      <c r="SYX23" s="328"/>
      <c r="SYY23" s="328"/>
      <c r="SYZ23" s="328"/>
      <c r="SZA23" s="332"/>
      <c r="SZB23" s="127"/>
      <c r="SZC23" s="127"/>
      <c r="SZD23" s="127"/>
      <c r="SZE23" s="127"/>
      <c r="SZF23" s="98"/>
      <c r="SZG23" s="98"/>
      <c r="SZH23" s="328"/>
      <c r="SZI23" s="328"/>
      <c r="SZJ23" s="328"/>
      <c r="SZK23" s="332"/>
      <c r="SZL23" s="127"/>
      <c r="SZM23" s="127"/>
      <c r="SZN23" s="127"/>
      <c r="SZO23" s="127"/>
      <c r="SZP23" s="98"/>
      <c r="SZQ23" s="98"/>
      <c r="SZR23" s="328"/>
      <c r="SZS23" s="328"/>
      <c r="SZT23" s="328"/>
      <c r="SZU23" s="332"/>
      <c r="SZV23" s="127"/>
      <c r="SZW23" s="127"/>
      <c r="SZX23" s="127"/>
      <c r="SZY23" s="127"/>
      <c r="SZZ23" s="98"/>
      <c r="TAA23" s="98"/>
      <c r="TAB23" s="328"/>
      <c r="TAC23" s="328"/>
      <c r="TAD23" s="328"/>
      <c r="TAE23" s="332"/>
      <c r="TAF23" s="127"/>
      <c r="TAG23" s="127"/>
      <c r="TAH23" s="127"/>
      <c r="TAI23" s="127"/>
      <c r="TAJ23" s="98"/>
      <c r="TAK23" s="98"/>
      <c r="TAL23" s="328"/>
      <c r="TAM23" s="328"/>
      <c r="TAN23" s="328"/>
      <c r="TAO23" s="332"/>
      <c r="TAP23" s="127"/>
      <c r="TAQ23" s="127"/>
      <c r="TAR23" s="127"/>
      <c r="TAS23" s="127"/>
      <c r="TAT23" s="98"/>
      <c r="TAU23" s="98"/>
      <c r="TAV23" s="328"/>
      <c r="TAW23" s="328"/>
      <c r="TAX23" s="328"/>
      <c r="TAY23" s="332"/>
      <c r="TAZ23" s="127"/>
      <c r="TBA23" s="127"/>
      <c r="TBB23" s="127"/>
      <c r="TBC23" s="127"/>
      <c r="TBD23" s="98"/>
      <c r="TBE23" s="98"/>
      <c r="TBF23" s="328"/>
      <c r="TBG23" s="328"/>
      <c r="TBH23" s="328"/>
      <c r="TBI23" s="332"/>
      <c r="TBJ23" s="127"/>
      <c r="TBK23" s="127"/>
      <c r="TBL23" s="127"/>
      <c r="TBM23" s="127"/>
      <c r="TBN23" s="98"/>
      <c r="TBO23" s="98"/>
      <c r="TBP23" s="328"/>
      <c r="TBQ23" s="328"/>
      <c r="TBR23" s="328"/>
      <c r="TBS23" s="332"/>
      <c r="TBT23" s="127"/>
      <c r="TBU23" s="127"/>
      <c r="TBV23" s="127"/>
      <c r="TBW23" s="127"/>
      <c r="TBX23" s="98"/>
      <c r="TBY23" s="98"/>
      <c r="TBZ23" s="328"/>
      <c r="TCA23" s="328"/>
      <c r="TCB23" s="328"/>
      <c r="TCC23" s="332"/>
      <c r="TCD23" s="127"/>
      <c r="TCE23" s="127"/>
      <c r="TCF23" s="127"/>
      <c r="TCG23" s="127"/>
      <c r="TCH23" s="98"/>
      <c r="TCI23" s="98"/>
      <c r="TCJ23" s="328"/>
      <c r="TCK23" s="328"/>
      <c r="TCL23" s="328"/>
      <c r="TCM23" s="332"/>
      <c r="TCN23" s="127"/>
      <c r="TCO23" s="127"/>
      <c r="TCP23" s="127"/>
      <c r="TCQ23" s="127"/>
      <c r="TCR23" s="98"/>
      <c r="TCS23" s="98"/>
      <c r="TCT23" s="328"/>
      <c r="TCU23" s="328"/>
      <c r="TCV23" s="328"/>
      <c r="TCW23" s="332"/>
      <c r="TCX23" s="127"/>
      <c r="TCY23" s="127"/>
      <c r="TCZ23" s="127"/>
      <c r="TDA23" s="127"/>
      <c r="TDB23" s="98"/>
      <c r="TDC23" s="98"/>
      <c r="TDD23" s="328"/>
      <c r="TDE23" s="328"/>
      <c r="TDF23" s="328"/>
      <c r="TDG23" s="332"/>
      <c r="TDH23" s="127"/>
      <c r="TDI23" s="127"/>
      <c r="TDJ23" s="127"/>
      <c r="TDK23" s="127"/>
      <c r="TDL23" s="98"/>
      <c r="TDM23" s="98"/>
      <c r="TDN23" s="328"/>
      <c r="TDO23" s="328"/>
      <c r="TDP23" s="328"/>
      <c r="TDQ23" s="332"/>
      <c r="TDR23" s="127"/>
      <c r="TDS23" s="127"/>
      <c r="TDT23" s="127"/>
      <c r="TDU23" s="127"/>
      <c r="TDV23" s="98"/>
      <c r="TDW23" s="98"/>
      <c r="TDX23" s="328"/>
      <c r="TDY23" s="328"/>
      <c r="TDZ23" s="328"/>
      <c r="TEA23" s="332"/>
      <c r="TEB23" s="127"/>
      <c r="TEC23" s="127"/>
      <c r="TED23" s="127"/>
      <c r="TEE23" s="127"/>
      <c r="TEF23" s="98"/>
      <c r="TEG23" s="98"/>
      <c r="TEH23" s="328"/>
      <c r="TEI23" s="328"/>
      <c r="TEJ23" s="328"/>
      <c r="TEK23" s="332"/>
      <c r="TEL23" s="127"/>
      <c r="TEM23" s="127"/>
      <c r="TEN23" s="127"/>
      <c r="TEO23" s="127"/>
      <c r="TEP23" s="98"/>
      <c r="TEQ23" s="98"/>
      <c r="TER23" s="328"/>
      <c r="TES23" s="328"/>
      <c r="TET23" s="328"/>
      <c r="TEU23" s="332"/>
      <c r="TEV23" s="127"/>
      <c r="TEW23" s="127"/>
      <c r="TEX23" s="127"/>
      <c r="TEY23" s="127"/>
      <c r="TEZ23" s="98"/>
      <c r="TFA23" s="98"/>
      <c r="TFB23" s="328"/>
      <c r="TFC23" s="328"/>
      <c r="TFD23" s="328"/>
      <c r="TFE23" s="332"/>
      <c r="TFF23" s="127"/>
      <c r="TFG23" s="127"/>
      <c r="TFH23" s="127"/>
      <c r="TFI23" s="127"/>
      <c r="TFJ23" s="98"/>
      <c r="TFK23" s="98"/>
      <c r="TFL23" s="328"/>
      <c r="TFM23" s="328"/>
      <c r="TFN23" s="328"/>
      <c r="TFO23" s="332"/>
      <c r="TFP23" s="127"/>
      <c r="TFQ23" s="127"/>
      <c r="TFR23" s="127"/>
      <c r="TFS23" s="127"/>
      <c r="TFT23" s="98"/>
      <c r="TFU23" s="98"/>
      <c r="TFV23" s="328"/>
      <c r="TFW23" s="328"/>
      <c r="TFX23" s="328"/>
      <c r="TFY23" s="332"/>
      <c r="TFZ23" s="127"/>
      <c r="TGA23" s="127"/>
      <c r="TGB23" s="127"/>
      <c r="TGC23" s="127"/>
      <c r="TGD23" s="98"/>
      <c r="TGE23" s="98"/>
      <c r="TGF23" s="328"/>
      <c r="TGG23" s="328"/>
      <c r="TGH23" s="328"/>
      <c r="TGI23" s="332"/>
      <c r="TGJ23" s="127"/>
      <c r="TGK23" s="127"/>
      <c r="TGL23" s="127"/>
      <c r="TGM23" s="127"/>
      <c r="TGN23" s="98"/>
      <c r="TGO23" s="98"/>
      <c r="TGP23" s="328"/>
      <c r="TGQ23" s="328"/>
      <c r="TGR23" s="328"/>
      <c r="TGS23" s="332"/>
      <c r="TGT23" s="127"/>
      <c r="TGU23" s="127"/>
      <c r="TGV23" s="127"/>
      <c r="TGW23" s="127"/>
      <c r="TGX23" s="98"/>
      <c r="TGY23" s="98"/>
      <c r="TGZ23" s="328"/>
      <c r="THA23" s="328"/>
      <c r="THB23" s="328"/>
      <c r="THC23" s="332"/>
      <c r="THD23" s="127"/>
      <c r="THE23" s="127"/>
      <c r="THF23" s="127"/>
      <c r="THG23" s="127"/>
      <c r="THH23" s="98"/>
      <c r="THI23" s="98"/>
      <c r="THJ23" s="328"/>
      <c r="THK23" s="328"/>
      <c r="THL23" s="328"/>
      <c r="THM23" s="332"/>
      <c r="THN23" s="127"/>
      <c r="THO23" s="127"/>
      <c r="THP23" s="127"/>
      <c r="THQ23" s="127"/>
      <c r="THR23" s="98"/>
      <c r="THS23" s="98"/>
      <c r="THT23" s="328"/>
      <c r="THU23" s="328"/>
      <c r="THV23" s="328"/>
      <c r="THW23" s="332"/>
      <c r="THX23" s="127"/>
      <c r="THY23" s="127"/>
      <c r="THZ23" s="127"/>
      <c r="TIA23" s="127"/>
      <c r="TIB23" s="98"/>
      <c r="TIC23" s="98"/>
      <c r="TID23" s="328"/>
      <c r="TIE23" s="328"/>
      <c r="TIF23" s="328"/>
      <c r="TIG23" s="332"/>
      <c r="TIH23" s="127"/>
      <c r="TII23" s="127"/>
      <c r="TIJ23" s="127"/>
      <c r="TIK23" s="127"/>
      <c r="TIL23" s="98"/>
      <c r="TIM23" s="98"/>
      <c r="TIN23" s="328"/>
      <c r="TIO23" s="328"/>
      <c r="TIP23" s="328"/>
      <c r="TIQ23" s="332"/>
      <c r="TIR23" s="127"/>
      <c r="TIS23" s="127"/>
      <c r="TIT23" s="127"/>
      <c r="TIU23" s="127"/>
      <c r="TIV23" s="98"/>
      <c r="TIW23" s="98"/>
      <c r="TIX23" s="328"/>
      <c r="TIY23" s="328"/>
      <c r="TIZ23" s="328"/>
      <c r="TJA23" s="332"/>
      <c r="TJB23" s="127"/>
      <c r="TJC23" s="127"/>
      <c r="TJD23" s="127"/>
      <c r="TJE23" s="127"/>
      <c r="TJF23" s="98"/>
      <c r="TJG23" s="98"/>
      <c r="TJH23" s="328"/>
      <c r="TJI23" s="328"/>
      <c r="TJJ23" s="328"/>
      <c r="TJK23" s="332"/>
      <c r="TJL23" s="127"/>
      <c r="TJM23" s="127"/>
      <c r="TJN23" s="127"/>
      <c r="TJO23" s="127"/>
      <c r="TJP23" s="98"/>
      <c r="TJQ23" s="98"/>
      <c r="TJR23" s="328"/>
      <c r="TJS23" s="328"/>
      <c r="TJT23" s="328"/>
      <c r="TJU23" s="332"/>
      <c r="TJV23" s="127"/>
      <c r="TJW23" s="127"/>
      <c r="TJX23" s="127"/>
      <c r="TJY23" s="127"/>
      <c r="TJZ23" s="98"/>
      <c r="TKA23" s="98"/>
      <c r="TKB23" s="328"/>
      <c r="TKC23" s="328"/>
      <c r="TKD23" s="328"/>
      <c r="TKE23" s="332"/>
      <c r="TKF23" s="127"/>
      <c r="TKG23" s="127"/>
      <c r="TKH23" s="127"/>
      <c r="TKI23" s="127"/>
      <c r="TKJ23" s="98"/>
      <c r="TKK23" s="98"/>
      <c r="TKL23" s="328"/>
      <c r="TKM23" s="328"/>
      <c r="TKN23" s="328"/>
      <c r="TKO23" s="332"/>
      <c r="TKP23" s="127"/>
      <c r="TKQ23" s="127"/>
      <c r="TKR23" s="127"/>
      <c r="TKS23" s="127"/>
      <c r="TKT23" s="98"/>
      <c r="TKU23" s="98"/>
      <c r="TKV23" s="328"/>
      <c r="TKW23" s="328"/>
      <c r="TKX23" s="328"/>
      <c r="TKY23" s="332"/>
      <c r="TKZ23" s="127"/>
      <c r="TLA23" s="127"/>
      <c r="TLB23" s="127"/>
      <c r="TLC23" s="127"/>
      <c r="TLD23" s="98"/>
      <c r="TLE23" s="98"/>
      <c r="TLF23" s="328"/>
      <c r="TLG23" s="328"/>
      <c r="TLH23" s="328"/>
      <c r="TLI23" s="332"/>
      <c r="TLJ23" s="127"/>
      <c r="TLK23" s="127"/>
      <c r="TLL23" s="127"/>
      <c r="TLM23" s="127"/>
      <c r="TLN23" s="98"/>
      <c r="TLO23" s="98"/>
      <c r="TLP23" s="328"/>
      <c r="TLQ23" s="328"/>
      <c r="TLR23" s="328"/>
      <c r="TLS23" s="332"/>
      <c r="TLT23" s="127"/>
      <c r="TLU23" s="127"/>
      <c r="TLV23" s="127"/>
      <c r="TLW23" s="127"/>
      <c r="TLX23" s="98"/>
      <c r="TLY23" s="98"/>
      <c r="TLZ23" s="328"/>
      <c r="TMA23" s="328"/>
      <c r="TMB23" s="328"/>
      <c r="TMC23" s="332"/>
      <c r="TMD23" s="127"/>
      <c r="TME23" s="127"/>
      <c r="TMF23" s="127"/>
      <c r="TMG23" s="127"/>
      <c r="TMH23" s="98"/>
      <c r="TMI23" s="98"/>
      <c r="TMJ23" s="328"/>
      <c r="TMK23" s="328"/>
      <c r="TML23" s="328"/>
      <c r="TMM23" s="332"/>
      <c r="TMN23" s="127"/>
      <c r="TMO23" s="127"/>
      <c r="TMP23" s="127"/>
      <c r="TMQ23" s="127"/>
      <c r="TMR23" s="98"/>
      <c r="TMS23" s="98"/>
      <c r="TMT23" s="328"/>
      <c r="TMU23" s="328"/>
      <c r="TMV23" s="328"/>
      <c r="TMW23" s="332"/>
      <c r="TMX23" s="127"/>
      <c r="TMY23" s="127"/>
      <c r="TMZ23" s="127"/>
      <c r="TNA23" s="127"/>
      <c r="TNB23" s="98"/>
      <c r="TNC23" s="98"/>
      <c r="TND23" s="328"/>
      <c r="TNE23" s="328"/>
      <c r="TNF23" s="328"/>
      <c r="TNG23" s="332"/>
      <c r="TNH23" s="127"/>
      <c r="TNI23" s="127"/>
      <c r="TNJ23" s="127"/>
      <c r="TNK23" s="127"/>
      <c r="TNL23" s="98"/>
      <c r="TNM23" s="98"/>
      <c r="TNN23" s="328"/>
      <c r="TNO23" s="328"/>
      <c r="TNP23" s="328"/>
      <c r="TNQ23" s="332"/>
      <c r="TNR23" s="127"/>
      <c r="TNS23" s="127"/>
      <c r="TNT23" s="127"/>
      <c r="TNU23" s="127"/>
      <c r="TNV23" s="98"/>
      <c r="TNW23" s="98"/>
      <c r="TNX23" s="328"/>
      <c r="TNY23" s="328"/>
      <c r="TNZ23" s="328"/>
      <c r="TOA23" s="332"/>
      <c r="TOB23" s="127"/>
      <c r="TOC23" s="127"/>
      <c r="TOD23" s="127"/>
      <c r="TOE23" s="127"/>
      <c r="TOF23" s="98"/>
      <c r="TOG23" s="98"/>
      <c r="TOH23" s="328"/>
      <c r="TOI23" s="328"/>
      <c r="TOJ23" s="328"/>
      <c r="TOK23" s="332"/>
      <c r="TOL23" s="127"/>
      <c r="TOM23" s="127"/>
      <c r="TON23" s="127"/>
      <c r="TOO23" s="127"/>
      <c r="TOP23" s="98"/>
      <c r="TOQ23" s="98"/>
      <c r="TOR23" s="328"/>
      <c r="TOS23" s="328"/>
      <c r="TOT23" s="328"/>
      <c r="TOU23" s="332"/>
      <c r="TOV23" s="127"/>
      <c r="TOW23" s="127"/>
      <c r="TOX23" s="127"/>
      <c r="TOY23" s="127"/>
      <c r="TOZ23" s="98"/>
      <c r="TPA23" s="98"/>
      <c r="TPB23" s="328"/>
      <c r="TPC23" s="328"/>
      <c r="TPD23" s="328"/>
      <c r="TPE23" s="332"/>
      <c r="TPF23" s="127"/>
      <c r="TPG23" s="127"/>
      <c r="TPH23" s="127"/>
      <c r="TPI23" s="127"/>
      <c r="TPJ23" s="98"/>
      <c r="TPK23" s="98"/>
      <c r="TPL23" s="328"/>
      <c r="TPM23" s="328"/>
      <c r="TPN23" s="328"/>
      <c r="TPO23" s="332"/>
      <c r="TPP23" s="127"/>
      <c r="TPQ23" s="127"/>
      <c r="TPR23" s="127"/>
      <c r="TPS23" s="127"/>
      <c r="TPT23" s="98"/>
      <c r="TPU23" s="98"/>
      <c r="TPV23" s="328"/>
      <c r="TPW23" s="328"/>
      <c r="TPX23" s="328"/>
      <c r="TPY23" s="332"/>
      <c r="TPZ23" s="127"/>
      <c r="TQA23" s="127"/>
      <c r="TQB23" s="127"/>
      <c r="TQC23" s="127"/>
      <c r="TQD23" s="98"/>
      <c r="TQE23" s="98"/>
      <c r="TQF23" s="328"/>
      <c r="TQG23" s="328"/>
      <c r="TQH23" s="328"/>
      <c r="TQI23" s="332"/>
      <c r="TQJ23" s="127"/>
      <c r="TQK23" s="127"/>
      <c r="TQL23" s="127"/>
      <c r="TQM23" s="127"/>
      <c r="TQN23" s="98"/>
      <c r="TQO23" s="98"/>
      <c r="TQP23" s="328"/>
      <c r="TQQ23" s="328"/>
      <c r="TQR23" s="328"/>
      <c r="TQS23" s="332"/>
      <c r="TQT23" s="127"/>
      <c r="TQU23" s="127"/>
      <c r="TQV23" s="127"/>
      <c r="TQW23" s="127"/>
      <c r="TQX23" s="98"/>
      <c r="TQY23" s="98"/>
      <c r="TQZ23" s="328"/>
      <c r="TRA23" s="328"/>
      <c r="TRB23" s="328"/>
      <c r="TRC23" s="332"/>
      <c r="TRD23" s="127"/>
      <c r="TRE23" s="127"/>
      <c r="TRF23" s="127"/>
      <c r="TRG23" s="127"/>
      <c r="TRH23" s="98"/>
      <c r="TRI23" s="98"/>
      <c r="TRJ23" s="328"/>
      <c r="TRK23" s="328"/>
      <c r="TRL23" s="328"/>
      <c r="TRM23" s="332"/>
      <c r="TRN23" s="127"/>
      <c r="TRO23" s="127"/>
      <c r="TRP23" s="127"/>
      <c r="TRQ23" s="127"/>
      <c r="TRR23" s="98"/>
      <c r="TRS23" s="98"/>
      <c r="TRT23" s="328"/>
      <c r="TRU23" s="328"/>
      <c r="TRV23" s="328"/>
      <c r="TRW23" s="332"/>
      <c r="TRX23" s="127"/>
      <c r="TRY23" s="127"/>
      <c r="TRZ23" s="127"/>
      <c r="TSA23" s="127"/>
      <c r="TSB23" s="98"/>
      <c r="TSC23" s="98"/>
      <c r="TSD23" s="328"/>
      <c r="TSE23" s="328"/>
      <c r="TSF23" s="328"/>
      <c r="TSG23" s="332"/>
      <c r="TSH23" s="127"/>
      <c r="TSI23" s="127"/>
      <c r="TSJ23" s="127"/>
      <c r="TSK23" s="127"/>
      <c r="TSL23" s="98"/>
      <c r="TSM23" s="98"/>
      <c r="TSN23" s="328"/>
      <c r="TSO23" s="328"/>
      <c r="TSP23" s="328"/>
      <c r="TSQ23" s="332"/>
      <c r="TSR23" s="127"/>
      <c r="TSS23" s="127"/>
      <c r="TST23" s="127"/>
      <c r="TSU23" s="127"/>
      <c r="TSV23" s="98"/>
      <c r="TSW23" s="98"/>
      <c r="TSX23" s="328"/>
      <c r="TSY23" s="328"/>
      <c r="TSZ23" s="328"/>
      <c r="TTA23" s="332"/>
      <c r="TTB23" s="127"/>
      <c r="TTC23" s="127"/>
      <c r="TTD23" s="127"/>
      <c r="TTE23" s="127"/>
      <c r="TTF23" s="98"/>
      <c r="TTG23" s="98"/>
      <c r="TTH23" s="328"/>
      <c r="TTI23" s="328"/>
      <c r="TTJ23" s="328"/>
      <c r="TTK23" s="332"/>
      <c r="TTL23" s="127"/>
      <c r="TTM23" s="127"/>
      <c r="TTN23" s="127"/>
      <c r="TTO23" s="127"/>
      <c r="TTP23" s="98"/>
      <c r="TTQ23" s="98"/>
      <c r="TTR23" s="328"/>
      <c r="TTS23" s="328"/>
      <c r="TTT23" s="328"/>
      <c r="TTU23" s="332"/>
      <c r="TTV23" s="127"/>
      <c r="TTW23" s="127"/>
      <c r="TTX23" s="127"/>
      <c r="TTY23" s="127"/>
      <c r="TTZ23" s="98"/>
      <c r="TUA23" s="98"/>
      <c r="TUB23" s="328"/>
      <c r="TUC23" s="328"/>
      <c r="TUD23" s="328"/>
      <c r="TUE23" s="332"/>
      <c r="TUF23" s="127"/>
      <c r="TUG23" s="127"/>
      <c r="TUH23" s="127"/>
      <c r="TUI23" s="127"/>
      <c r="TUJ23" s="98"/>
      <c r="TUK23" s="98"/>
      <c r="TUL23" s="328"/>
      <c r="TUM23" s="328"/>
      <c r="TUN23" s="328"/>
      <c r="TUO23" s="332"/>
      <c r="TUP23" s="127"/>
      <c r="TUQ23" s="127"/>
      <c r="TUR23" s="127"/>
      <c r="TUS23" s="127"/>
      <c r="TUT23" s="98"/>
      <c r="TUU23" s="98"/>
      <c r="TUV23" s="328"/>
      <c r="TUW23" s="328"/>
      <c r="TUX23" s="328"/>
      <c r="TUY23" s="332"/>
      <c r="TUZ23" s="127"/>
      <c r="TVA23" s="127"/>
      <c r="TVB23" s="127"/>
      <c r="TVC23" s="127"/>
      <c r="TVD23" s="98"/>
      <c r="TVE23" s="98"/>
      <c r="TVF23" s="328"/>
      <c r="TVG23" s="328"/>
      <c r="TVH23" s="328"/>
      <c r="TVI23" s="332"/>
      <c r="TVJ23" s="127"/>
      <c r="TVK23" s="127"/>
      <c r="TVL23" s="127"/>
      <c r="TVM23" s="127"/>
      <c r="TVN23" s="98"/>
      <c r="TVO23" s="98"/>
      <c r="TVP23" s="328"/>
      <c r="TVQ23" s="328"/>
      <c r="TVR23" s="328"/>
      <c r="TVS23" s="332"/>
      <c r="TVT23" s="127"/>
      <c r="TVU23" s="127"/>
      <c r="TVV23" s="127"/>
      <c r="TVW23" s="127"/>
      <c r="TVX23" s="98"/>
      <c r="TVY23" s="98"/>
      <c r="TVZ23" s="328"/>
      <c r="TWA23" s="328"/>
      <c r="TWB23" s="328"/>
      <c r="TWC23" s="332"/>
      <c r="TWD23" s="127"/>
      <c r="TWE23" s="127"/>
      <c r="TWF23" s="127"/>
      <c r="TWG23" s="127"/>
      <c r="TWH23" s="98"/>
      <c r="TWI23" s="98"/>
      <c r="TWJ23" s="328"/>
      <c r="TWK23" s="328"/>
      <c r="TWL23" s="328"/>
      <c r="TWM23" s="332"/>
      <c r="TWN23" s="127"/>
      <c r="TWO23" s="127"/>
      <c r="TWP23" s="127"/>
      <c r="TWQ23" s="127"/>
      <c r="TWR23" s="98"/>
      <c r="TWS23" s="98"/>
      <c r="TWT23" s="328"/>
      <c r="TWU23" s="328"/>
      <c r="TWV23" s="328"/>
      <c r="TWW23" s="332"/>
      <c r="TWX23" s="127"/>
      <c r="TWY23" s="127"/>
      <c r="TWZ23" s="127"/>
      <c r="TXA23" s="127"/>
      <c r="TXB23" s="98"/>
      <c r="TXC23" s="98"/>
      <c r="TXD23" s="328"/>
      <c r="TXE23" s="328"/>
      <c r="TXF23" s="328"/>
      <c r="TXG23" s="332"/>
      <c r="TXH23" s="127"/>
      <c r="TXI23" s="127"/>
      <c r="TXJ23" s="127"/>
      <c r="TXK23" s="127"/>
      <c r="TXL23" s="98"/>
      <c r="TXM23" s="98"/>
      <c r="TXN23" s="328"/>
      <c r="TXO23" s="328"/>
      <c r="TXP23" s="328"/>
      <c r="TXQ23" s="332"/>
      <c r="TXR23" s="127"/>
      <c r="TXS23" s="127"/>
      <c r="TXT23" s="127"/>
      <c r="TXU23" s="127"/>
      <c r="TXV23" s="98"/>
      <c r="TXW23" s="98"/>
      <c r="TXX23" s="328"/>
      <c r="TXY23" s="328"/>
      <c r="TXZ23" s="328"/>
      <c r="TYA23" s="332"/>
      <c r="TYB23" s="127"/>
      <c r="TYC23" s="127"/>
      <c r="TYD23" s="127"/>
      <c r="TYE23" s="127"/>
      <c r="TYF23" s="98"/>
      <c r="TYG23" s="98"/>
      <c r="TYH23" s="328"/>
      <c r="TYI23" s="328"/>
      <c r="TYJ23" s="328"/>
      <c r="TYK23" s="332"/>
      <c r="TYL23" s="127"/>
      <c r="TYM23" s="127"/>
      <c r="TYN23" s="127"/>
      <c r="TYO23" s="127"/>
      <c r="TYP23" s="98"/>
      <c r="TYQ23" s="98"/>
      <c r="TYR23" s="328"/>
      <c r="TYS23" s="328"/>
      <c r="TYT23" s="328"/>
      <c r="TYU23" s="332"/>
      <c r="TYV23" s="127"/>
      <c r="TYW23" s="127"/>
      <c r="TYX23" s="127"/>
      <c r="TYY23" s="127"/>
      <c r="TYZ23" s="98"/>
      <c r="TZA23" s="98"/>
      <c r="TZB23" s="328"/>
      <c r="TZC23" s="328"/>
      <c r="TZD23" s="328"/>
      <c r="TZE23" s="332"/>
      <c r="TZF23" s="127"/>
      <c r="TZG23" s="127"/>
      <c r="TZH23" s="127"/>
      <c r="TZI23" s="127"/>
      <c r="TZJ23" s="98"/>
      <c r="TZK23" s="98"/>
      <c r="TZL23" s="328"/>
      <c r="TZM23" s="328"/>
      <c r="TZN23" s="328"/>
      <c r="TZO23" s="332"/>
      <c r="TZP23" s="127"/>
      <c r="TZQ23" s="127"/>
      <c r="TZR23" s="127"/>
      <c r="TZS23" s="127"/>
      <c r="TZT23" s="98"/>
      <c r="TZU23" s="98"/>
      <c r="TZV23" s="328"/>
      <c r="TZW23" s="328"/>
      <c r="TZX23" s="328"/>
      <c r="TZY23" s="332"/>
      <c r="TZZ23" s="127"/>
      <c r="UAA23" s="127"/>
      <c r="UAB23" s="127"/>
      <c r="UAC23" s="127"/>
      <c r="UAD23" s="98"/>
      <c r="UAE23" s="98"/>
      <c r="UAF23" s="328"/>
      <c r="UAG23" s="328"/>
      <c r="UAH23" s="328"/>
      <c r="UAI23" s="332"/>
      <c r="UAJ23" s="127"/>
      <c r="UAK23" s="127"/>
      <c r="UAL23" s="127"/>
      <c r="UAM23" s="127"/>
      <c r="UAN23" s="98"/>
      <c r="UAO23" s="98"/>
      <c r="UAP23" s="328"/>
      <c r="UAQ23" s="328"/>
      <c r="UAR23" s="328"/>
      <c r="UAS23" s="332"/>
      <c r="UAT23" s="127"/>
      <c r="UAU23" s="127"/>
      <c r="UAV23" s="127"/>
      <c r="UAW23" s="127"/>
      <c r="UAX23" s="98"/>
      <c r="UAY23" s="98"/>
      <c r="UAZ23" s="328"/>
      <c r="UBA23" s="328"/>
      <c r="UBB23" s="328"/>
      <c r="UBC23" s="332"/>
      <c r="UBD23" s="127"/>
      <c r="UBE23" s="127"/>
      <c r="UBF23" s="127"/>
      <c r="UBG23" s="127"/>
      <c r="UBH23" s="98"/>
      <c r="UBI23" s="98"/>
      <c r="UBJ23" s="328"/>
      <c r="UBK23" s="328"/>
      <c r="UBL23" s="328"/>
      <c r="UBM23" s="332"/>
      <c r="UBN23" s="127"/>
      <c r="UBO23" s="127"/>
      <c r="UBP23" s="127"/>
      <c r="UBQ23" s="127"/>
      <c r="UBR23" s="98"/>
      <c r="UBS23" s="98"/>
      <c r="UBT23" s="328"/>
      <c r="UBU23" s="328"/>
      <c r="UBV23" s="328"/>
      <c r="UBW23" s="332"/>
      <c r="UBX23" s="127"/>
      <c r="UBY23" s="127"/>
      <c r="UBZ23" s="127"/>
      <c r="UCA23" s="127"/>
      <c r="UCB23" s="98"/>
      <c r="UCC23" s="98"/>
      <c r="UCD23" s="328"/>
      <c r="UCE23" s="328"/>
      <c r="UCF23" s="328"/>
      <c r="UCG23" s="332"/>
      <c r="UCH23" s="127"/>
      <c r="UCI23" s="127"/>
      <c r="UCJ23" s="127"/>
      <c r="UCK23" s="127"/>
      <c r="UCL23" s="98"/>
      <c r="UCM23" s="98"/>
      <c r="UCN23" s="328"/>
      <c r="UCO23" s="328"/>
      <c r="UCP23" s="328"/>
      <c r="UCQ23" s="332"/>
      <c r="UCR23" s="127"/>
      <c r="UCS23" s="127"/>
      <c r="UCT23" s="127"/>
      <c r="UCU23" s="127"/>
      <c r="UCV23" s="98"/>
      <c r="UCW23" s="98"/>
      <c r="UCX23" s="328"/>
      <c r="UCY23" s="328"/>
      <c r="UCZ23" s="328"/>
      <c r="UDA23" s="332"/>
      <c r="UDB23" s="127"/>
      <c r="UDC23" s="127"/>
      <c r="UDD23" s="127"/>
      <c r="UDE23" s="127"/>
      <c r="UDF23" s="98"/>
      <c r="UDG23" s="98"/>
      <c r="UDH23" s="328"/>
      <c r="UDI23" s="328"/>
      <c r="UDJ23" s="328"/>
      <c r="UDK23" s="332"/>
      <c r="UDL23" s="127"/>
      <c r="UDM23" s="127"/>
      <c r="UDN23" s="127"/>
      <c r="UDO23" s="127"/>
      <c r="UDP23" s="98"/>
      <c r="UDQ23" s="98"/>
      <c r="UDR23" s="328"/>
      <c r="UDS23" s="328"/>
      <c r="UDT23" s="328"/>
      <c r="UDU23" s="332"/>
      <c r="UDV23" s="127"/>
      <c r="UDW23" s="127"/>
      <c r="UDX23" s="127"/>
      <c r="UDY23" s="127"/>
      <c r="UDZ23" s="98"/>
      <c r="UEA23" s="98"/>
      <c r="UEB23" s="328"/>
      <c r="UEC23" s="328"/>
      <c r="UED23" s="328"/>
      <c r="UEE23" s="332"/>
      <c r="UEF23" s="127"/>
      <c r="UEG23" s="127"/>
      <c r="UEH23" s="127"/>
      <c r="UEI23" s="127"/>
      <c r="UEJ23" s="98"/>
      <c r="UEK23" s="98"/>
      <c r="UEL23" s="328"/>
      <c r="UEM23" s="328"/>
      <c r="UEN23" s="328"/>
      <c r="UEO23" s="332"/>
      <c r="UEP23" s="127"/>
      <c r="UEQ23" s="127"/>
      <c r="UER23" s="127"/>
      <c r="UES23" s="127"/>
      <c r="UET23" s="98"/>
      <c r="UEU23" s="98"/>
      <c r="UEV23" s="328"/>
      <c r="UEW23" s="328"/>
      <c r="UEX23" s="328"/>
      <c r="UEY23" s="332"/>
      <c r="UEZ23" s="127"/>
      <c r="UFA23" s="127"/>
      <c r="UFB23" s="127"/>
      <c r="UFC23" s="127"/>
      <c r="UFD23" s="98"/>
      <c r="UFE23" s="98"/>
      <c r="UFF23" s="328"/>
      <c r="UFG23" s="328"/>
      <c r="UFH23" s="328"/>
      <c r="UFI23" s="332"/>
      <c r="UFJ23" s="127"/>
      <c r="UFK23" s="127"/>
      <c r="UFL23" s="127"/>
      <c r="UFM23" s="127"/>
      <c r="UFN23" s="98"/>
      <c r="UFO23" s="98"/>
      <c r="UFP23" s="328"/>
      <c r="UFQ23" s="328"/>
      <c r="UFR23" s="328"/>
      <c r="UFS23" s="332"/>
      <c r="UFT23" s="127"/>
      <c r="UFU23" s="127"/>
      <c r="UFV23" s="127"/>
      <c r="UFW23" s="127"/>
      <c r="UFX23" s="98"/>
      <c r="UFY23" s="98"/>
      <c r="UFZ23" s="328"/>
      <c r="UGA23" s="328"/>
      <c r="UGB23" s="328"/>
      <c r="UGC23" s="332"/>
      <c r="UGD23" s="127"/>
      <c r="UGE23" s="127"/>
      <c r="UGF23" s="127"/>
      <c r="UGG23" s="127"/>
      <c r="UGH23" s="98"/>
      <c r="UGI23" s="98"/>
      <c r="UGJ23" s="328"/>
      <c r="UGK23" s="328"/>
      <c r="UGL23" s="328"/>
      <c r="UGM23" s="332"/>
      <c r="UGN23" s="127"/>
      <c r="UGO23" s="127"/>
      <c r="UGP23" s="127"/>
      <c r="UGQ23" s="127"/>
      <c r="UGR23" s="98"/>
      <c r="UGS23" s="98"/>
      <c r="UGT23" s="328"/>
      <c r="UGU23" s="328"/>
      <c r="UGV23" s="328"/>
      <c r="UGW23" s="332"/>
      <c r="UGX23" s="127"/>
      <c r="UGY23" s="127"/>
      <c r="UGZ23" s="127"/>
      <c r="UHA23" s="127"/>
      <c r="UHB23" s="98"/>
      <c r="UHC23" s="98"/>
      <c r="UHD23" s="328"/>
      <c r="UHE23" s="328"/>
      <c r="UHF23" s="328"/>
      <c r="UHG23" s="332"/>
      <c r="UHH23" s="127"/>
      <c r="UHI23" s="127"/>
      <c r="UHJ23" s="127"/>
      <c r="UHK23" s="127"/>
      <c r="UHL23" s="98"/>
      <c r="UHM23" s="98"/>
      <c r="UHN23" s="328"/>
      <c r="UHO23" s="328"/>
      <c r="UHP23" s="328"/>
      <c r="UHQ23" s="332"/>
      <c r="UHR23" s="127"/>
      <c r="UHS23" s="127"/>
      <c r="UHT23" s="127"/>
      <c r="UHU23" s="127"/>
      <c r="UHV23" s="98"/>
      <c r="UHW23" s="98"/>
      <c r="UHX23" s="328"/>
      <c r="UHY23" s="328"/>
      <c r="UHZ23" s="328"/>
      <c r="UIA23" s="332"/>
      <c r="UIB23" s="127"/>
      <c r="UIC23" s="127"/>
      <c r="UID23" s="127"/>
      <c r="UIE23" s="127"/>
      <c r="UIF23" s="98"/>
      <c r="UIG23" s="98"/>
      <c r="UIH23" s="328"/>
      <c r="UII23" s="328"/>
      <c r="UIJ23" s="328"/>
      <c r="UIK23" s="332"/>
      <c r="UIL23" s="127"/>
      <c r="UIM23" s="127"/>
      <c r="UIN23" s="127"/>
      <c r="UIO23" s="127"/>
      <c r="UIP23" s="98"/>
      <c r="UIQ23" s="98"/>
      <c r="UIR23" s="328"/>
      <c r="UIS23" s="328"/>
      <c r="UIT23" s="328"/>
      <c r="UIU23" s="332"/>
      <c r="UIV23" s="127"/>
      <c r="UIW23" s="127"/>
      <c r="UIX23" s="127"/>
      <c r="UIY23" s="127"/>
      <c r="UIZ23" s="98"/>
      <c r="UJA23" s="98"/>
      <c r="UJB23" s="328"/>
      <c r="UJC23" s="328"/>
      <c r="UJD23" s="328"/>
      <c r="UJE23" s="332"/>
      <c r="UJF23" s="127"/>
      <c r="UJG23" s="127"/>
      <c r="UJH23" s="127"/>
      <c r="UJI23" s="127"/>
      <c r="UJJ23" s="98"/>
      <c r="UJK23" s="98"/>
      <c r="UJL23" s="328"/>
      <c r="UJM23" s="328"/>
      <c r="UJN23" s="328"/>
      <c r="UJO23" s="332"/>
      <c r="UJP23" s="127"/>
      <c r="UJQ23" s="127"/>
      <c r="UJR23" s="127"/>
      <c r="UJS23" s="127"/>
      <c r="UJT23" s="98"/>
      <c r="UJU23" s="98"/>
      <c r="UJV23" s="328"/>
      <c r="UJW23" s="328"/>
      <c r="UJX23" s="328"/>
      <c r="UJY23" s="332"/>
      <c r="UJZ23" s="127"/>
      <c r="UKA23" s="127"/>
      <c r="UKB23" s="127"/>
      <c r="UKC23" s="127"/>
      <c r="UKD23" s="98"/>
      <c r="UKE23" s="98"/>
      <c r="UKF23" s="328"/>
      <c r="UKG23" s="328"/>
      <c r="UKH23" s="328"/>
      <c r="UKI23" s="332"/>
      <c r="UKJ23" s="127"/>
      <c r="UKK23" s="127"/>
      <c r="UKL23" s="127"/>
      <c r="UKM23" s="127"/>
      <c r="UKN23" s="98"/>
      <c r="UKO23" s="98"/>
      <c r="UKP23" s="328"/>
      <c r="UKQ23" s="328"/>
      <c r="UKR23" s="328"/>
      <c r="UKS23" s="332"/>
      <c r="UKT23" s="127"/>
      <c r="UKU23" s="127"/>
      <c r="UKV23" s="127"/>
      <c r="UKW23" s="127"/>
      <c r="UKX23" s="98"/>
      <c r="UKY23" s="98"/>
      <c r="UKZ23" s="328"/>
      <c r="ULA23" s="328"/>
      <c r="ULB23" s="328"/>
      <c r="ULC23" s="332"/>
      <c r="ULD23" s="127"/>
      <c r="ULE23" s="127"/>
      <c r="ULF23" s="127"/>
      <c r="ULG23" s="127"/>
      <c r="ULH23" s="98"/>
      <c r="ULI23" s="98"/>
      <c r="ULJ23" s="328"/>
      <c r="ULK23" s="328"/>
      <c r="ULL23" s="328"/>
      <c r="ULM23" s="332"/>
      <c r="ULN23" s="127"/>
      <c r="ULO23" s="127"/>
      <c r="ULP23" s="127"/>
      <c r="ULQ23" s="127"/>
      <c r="ULR23" s="98"/>
      <c r="ULS23" s="98"/>
      <c r="ULT23" s="328"/>
      <c r="ULU23" s="328"/>
      <c r="ULV23" s="328"/>
      <c r="ULW23" s="332"/>
      <c r="ULX23" s="127"/>
      <c r="ULY23" s="127"/>
      <c r="ULZ23" s="127"/>
      <c r="UMA23" s="127"/>
      <c r="UMB23" s="98"/>
      <c r="UMC23" s="98"/>
      <c r="UMD23" s="328"/>
      <c r="UME23" s="328"/>
      <c r="UMF23" s="328"/>
      <c r="UMG23" s="332"/>
      <c r="UMH23" s="127"/>
      <c r="UMI23" s="127"/>
      <c r="UMJ23" s="127"/>
      <c r="UMK23" s="127"/>
      <c r="UML23" s="98"/>
      <c r="UMM23" s="98"/>
      <c r="UMN23" s="328"/>
      <c r="UMO23" s="328"/>
      <c r="UMP23" s="328"/>
      <c r="UMQ23" s="332"/>
      <c r="UMR23" s="127"/>
      <c r="UMS23" s="127"/>
      <c r="UMT23" s="127"/>
      <c r="UMU23" s="127"/>
      <c r="UMV23" s="98"/>
      <c r="UMW23" s="98"/>
      <c r="UMX23" s="328"/>
      <c r="UMY23" s="328"/>
      <c r="UMZ23" s="328"/>
      <c r="UNA23" s="332"/>
      <c r="UNB23" s="127"/>
      <c r="UNC23" s="127"/>
      <c r="UND23" s="127"/>
      <c r="UNE23" s="127"/>
      <c r="UNF23" s="98"/>
      <c r="UNG23" s="98"/>
      <c r="UNH23" s="328"/>
      <c r="UNI23" s="328"/>
      <c r="UNJ23" s="328"/>
      <c r="UNK23" s="332"/>
      <c r="UNL23" s="127"/>
      <c r="UNM23" s="127"/>
      <c r="UNN23" s="127"/>
      <c r="UNO23" s="127"/>
      <c r="UNP23" s="98"/>
      <c r="UNQ23" s="98"/>
      <c r="UNR23" s="328"/>
      <c r="UNS23" s="328"/>
      <c r="UNT23" s="328"/>
      <c r="UNU23" s="332"/>
      <c r="UNV23" s="127"/>
      <c r="UNW23" s="127"/>
      <c r="UNX23" s="127"/>
      <c r="UNY23" s="127"/>
      <c r="UNZ23" s="98"/>
      <c r="UOA23" s="98"/>
      <c r="UOB23" s="328"/>
      <c r="UOC23" s="328"/>
      <c r="UOD23" s="328"/>
      <c r="UOE23" s="332"/>
      <c r="UOF23" s="127"/>
      <c r="UOG23" s="127"/>
      <c r="UOH23" s="127"/>
      <c r="UOI23" s="127"/>
      <c r="UOJ23" s="98"/>
      <c r="UOK23" s="98"/>
      <c r="UOL23" s="328"/>
      <c r="UOM23" s="328"/>
      <c r="UON23" s="328"/>
      <c r="UOO23" s="332"/>
      <c r="UOP23" s="127"/>
      <c r="UOQ23" s="127"/>
      <c r="UOR23" s="127"/>
      <c r="UOS23" s="127"/>
      <c r="UOT23" s="98"/>
      <c r="UOU23" s="98"/>
      <c r="UOV23" s="328"/>
      <c r="UOW23" s="328"/>
      <c r="UOX23" s="328"/>
      <c r="UOY23" s="332"/>
      <c r="UOZ23" s="127"/>
      <c r="UPA23" s="127"/>
      <c r="UPB23" s="127"/>
      <c r="UPC23" s="127"/>
      <c r="UPD23" s="98"/>
      <c r="UPE23" s="98"/>
      <c r="UPF23" s="328"/>
      <c r="UPG23" s="328"/>
      <c r="UPH23" s="328"/>
      <c r="UPI23" s="332"/>
      <c r="UPJ23" s="127"/>
      <c r="UPK23" s="127"/>
      <c r="UPL23" s="127"/>
      <c r="UPM23" s="127"/>
      <c r="UPN23" s="98"/>
      <c r="UPO23" s="98"/>
      <c r="UPP23" s="328"/>
      <c r="UPQ23" s="328"/>
      <c r="UPR23" s="328"/>
      <c r="UPS23" s="332"/>
      <c r="UPT23" s="127"/>
      <c r="UPU23" s="127"/>
      <c r="UPV23" s="127"/>
      <c r="UPW23" s="127"/>
      <c r="UPX23" s="98"/>
      <c r="UPY23" s="98"/>
      <c r="UPZ23" s="328"/>
      <c r="UQA23" s="328"/>
      <c r="UQB23" s="328"/>
      <c r="UQC23" s="332"/>
      <c r="UQD23" s="127"/>
      <c r="UQE23" s="127"/>
      <c r="UQF23" s="127"/>
      <c r="UQG23" s="127"/>
      <c r="UQH23" s="98"/>
      <c r="UQI23" s="98"/>
      <c r="UQJ23" s="328"/>
      <c r="UQK23" s="328"/>
      <c r="UQL23" s="328"/>
      <c r="UQM23" s="332"/>
      <c r="UQN23" s="127"/>
      <c r="UQO23" s="127"/>
      <c r="UQP23" s="127"/>
      <c r="UQQ23" s="127"/>
      <c r="UQR23" s="98"/>
      <c r="UQS23" s="98"/>
      <c r="UQT23" s="328"/>
      <c r="UQU23" s="328"/>
      <c r="UQV23" s="328"/>
      <c r="UQW23" s="332"/>
      <c r="UQX23" s="127"/>
      <c r="UQY23" s="127"/>
      <c r="UQZ23" s="127"/>
      <c r="URA23" s="127"/>
      <c r="URB23" s="98"/>
      <c r="URC23" s="98"/>
      <c r="URD23" s="328"/>
      <c r="URE23" s="328"/>
      <c r="URF23" s="328"/>
      <c r="URG23" s="332"/>
      <c r="URH23" s="127"/>
      <c r="URI23" s="127"/>
      <c r="URJ23" s="127"/>
      <c r="URK23" s="127"/>
      <c r="URL23" s="98"/>
      <c r="URM23" s="98"/>
      <c r="URN23" s="328"/>
      <c r="URO23" s="328"/>
      <c r="URP23" s="328"/>
      <c r="URQ23" s="332"/>
      <c r="URR23" s="127"/>
      <c r="URS23" s="127"/>
      <c r="URT23" s="127"/>
      <c r="URU23" s="127"/>
      <c r="URV23" s="98"/>
      <c r="URW23" s="98"/>
      <c r="URX23" s="328"/>
      <c r="URY23" s="328"/>
      <c r="URZ23" s="328"/>
      <c r="USA23" s="332"/>
      <c r="USB23" s="127"/>
      <c r="USC23" s="127"/>
      <c r="USD23" s="127"/>
      <c r="USE23" s="127"/>
      <c r="USF23" s="98"/>
      <c r="USG23" s="98"/>
      <c r="USH23" s="328"/>
      <c r="USI23" s="328"/>
      <c r="USJ23" s="328"/>
      <c r="USK23" s="332"/>
      <c r="USL23" s="127"/>
      <c r="USM23" s="127"/>
      <c r="USN23" s="127"/>
      <c r="USO23" s="127"/>
      <c r="USP23" s="98"/>
      <c r="USQ23" s="98"/>
      <c r="USR23" s="328"/>
      <c r="USS23" s="328"/>
      <c r="UST23" s="328"/>
      <c r="USU23" s="332"/>
      <c r="USV23" s="127"/>
      <c r="USW23" s="127"/>
      <c r="USX23" s="127"/>
      <c r="USY23" s="127"/>
      <c r="USZ23" s="98"/>
      <c r="UTA23" s="98"/>
      <c r="UTB23" s="328"/>
      <c r="UTC23" s="328"/>
      <c r="UTD23" s="328"/>
      <c r="UTE23" s="332"/>
      <c r="UTF23" s="127"/>
      <c r="UTG23" s="127"/>
      <c r="UTH23" s="127"/>
      <c r="UTI23" s="127"/>
      <c r="UTJ23" s="98"/>
      <c r="UTK23" s="98"/>
      <c r="UTL23" s="328"/>
      <c r="UTM23" s="328"/>
      <c r="UTN23" s="328"/>
      <c r="UTO23" s="332"/>
      <c r="UTP23" s="127"/>
      <c r="UTQ23" s="127"/>
      <c r="UTR23" s="127"/>
      <c r="UTS23" s="127"/>
      <c r="UTT23" s="98"/>
      <c r="UTU23" s="98"/>
      <c r="UTV23" s="328"/>
      <c r="UTW23" s="328"/>
      <c r="UTX23" s="328"/>
      <c r="UTY23" s="332"/>
      <c r="UTZ23" s="127"/>
      <c r="UUA23" s="127"/>
      <c r="UUB23" s="127"/>
      <c r="UUC23" s="127"/>
      <c r="UUD23" s="98"/>
      <c r="UUE23" s="98"/>
      <c r="UUF23" s="328"/>
      <c r="UUG23" s="328"/>
      <c r="UUH23" s="328"/>
      <c r="UUI23" s="332"/>
      <c r="UUJ23" s="127"/>
      <c r="UUK23" s="127"/>
      <c r="UUL23" s="127"/>
      <c r="UUM23" s="127"/>
      <c r="UUN23" s="98"/>
      <c r="UUO23" s="98"/>
      <c r="UUP23" s="328"/>
      <c r="UUQ23" s="328"/>
      <c r="UUR23" s="328"/>
      <c r="UUS23" s="332"/>
      <c r="UUT23" s="127"/>
      <c r="UUU23" s="127"/>
      <c r="UUV23" s="127"/>
      <c r="UUW23" s="127"/>
      <c r="UUX23" s="98"/>
      <c r="UUY23" s="98"/>
      <c r="UUZ23" s="328"/>
      <c r="UVA23" s="328"/>
      <c r="UVB23" s="328"/>
      <c r="UVC23" s="332"/>
      <c r="UVD23" s="127"/>
      <c r="UVE23" s="127"/>
      <c r="UVF23" s="127"/>
      <c r="UVG23" s="127"/>
      <c r="UVH23" s="98"/>
      <c r="UVI23" s="98"/>
      <c r="UVJ23" s="328"/>
      <c r="UVK23" s="328"/>
      <c r="UVL23" s="328"/>
      <c r="UVM23" s="332"/>
      <c r="UVN23" s="127"/>
      <c r="UVO23" s="127"/>
      <c r="UVP23" s="127"/>
      <c r="UVQ23" s="127"/>
      <c r="UVR23" s="98"/>
      <c r="UVS23" s="98"/>
      <c r="UVT23" s="328"/>
      <c r="UVU23" s="328"/>
      <c r="UVV23" s="328"/>
      <c r="UVW23" s="332"/>
      <c r="UVX23" s="127"/>
      <c r="UVY23" s="127"/>
      <c r="UVZ23" s="127"/>
      <c r="UWA23" s="127"/>
      <c r="UWB23" s="98"/>
      <c r="UWC23" s="98"/>
      <c r="UWD23" s="328"/>
      <c r="UWE23" s="328"/>
      <c r="UWF23" s="328"/>
      <c r="UWG23" s="332"/>
      <c r="UWH23" s="127"/>
      <c r="UWI23" s="127"/>
      <c r="UWJ23" s="127"/>
      <c r="UWK23" s="127"/>
      <c r="UWL23" s="98"/>
      <c r="UWM23" s="98"/>
      <c r="UWN23" s="328"/>
      <c r="UWO23" s="328"/>
      <c r="UWP23" s="328"/>
      <c r="UWQ23" s="332"/>
      <c r="UWR23" s="127"/>
      <c r="UWS23" s="127"/>
      <c r="UWT23" s="127"/>
      <c r="UWU23" s="127"/>
      <c r="UWV23" s="98"/>
      <c r="UWW23" s="98"/>
      <c r="UWX23" s="328"/>
      <c r="UWY23" s="328"/>
      <c r="UWZ23" s="328"/>
      <c r="UXA23" s="332"/>
      <c r="UXB23" s="127"/>
      <c r="UXC23" s="127"/>
      <c r="UXD23" s="127"/>
      <c r="UXE23" s="127"/>
      <c r="UXF23" s="98"/>
      <c r="UXG23" s="98"/>
      <c r="UXH23" s="328"/>
      <c r="UXI23" s="328"/>
      <c r="UXJ23" s="328"/>
      <c r="UXK23" s="332"/>
      <c r="UXL23" s="127"/>
      <c r="UXM23" s="127"/>
      <c r="UXN23" s="127"/>
      <c r="UXO23" s="127"/>
      <c r="UXP23" s="98"/>
      <c r="UXQ23" s="98"/>
      <c r="UXR23" s="328"/>
      <c r="UXS23" s="328"/>
      <c r="UXT23" s="328"/>
      <c r="UXU23" s="332"/>
      <c r="UXV23" s="127"/>
      <c r="UXW23" s="127"/>
      <c r="UXX23" s="127"/>
      <c r="UXY23" s="127"/>
      <c r="UXZ23" s="98"/>
      <c r="UYA23" s="98"/>
      <c r="UYB23" s="328"/>
      <c r="UYC23" s="328"/>
      <c r="UYD23" s="328"/>
      <c r="UYE23" s="332"/>
      <c r="UYF23" s="127"/>
      <c r="UYG23" s="127"/>
      <c r="UYH23" s="127"/>
      <c r="UYI23" s="127"/>
      <c r="UYJ23" s="98"/>
      <c r="UYK23" s="98"/>
      <c r="UYL23" s="328"/>
      <c r="UYM23" s="328"/>
      <c r="UYN23" s="328"/>
      <c r="UYO23" s="332"/>
      <c r="UYP23" s="127"/>
      <c r="UYQ23" s="127"/>
      <c r="UYR23" s="127"/>
      <c r="UYS23" s="127"/>
      <c r="UYT23" s="98"/>
      <c r="UYU23" s="98"/>
      <c r="UYV23" s="328"/>
      <c r="UYW23" s="328"/>
      <c r="UYX23" s="328"/>
      <c r="UYY23" s="332"/>
      <c r="UYZ23" s="127"/>
      <c r="UZA23" s="127"/>
      <c r="UZB23" s="127"/>
      <c r="UZC23" s="127"/>
      <c r="UZD23" s="98"/>
      <c r="UZE23" s="98"/>
      <c r="UZF23" s="328"/>
      <c r="UZG23" s="328"/>
      <c r="UZH23" s="328"/>
      <c r="UZI23" s="332"/>
      <c r="UZJ23" s="127"/>
      <c r="UZK23" s="127"/>
      <c r="UZL23" s="127"/>
      <c r="UZM23" s="127"/>
      <c r="UZN23" s="98"/>
      <c r="UZO23" s="98"/>
      <c r="UZP23" s="328"/>
      <c r="UZQ23" s="328"/>
      <c r="UZR23" s="328"/>
      <c r="UZS23" s="332"/>
      <c r="UZT23" s="127"/>
      <c r="UZU23" s="127"/>
      <c r="UZV23" s="127"/>
      <c r="UZW23" s="127"/>
      <c r="UZX23" s="98"/>
      <c r="UZY23" s="98"/>
      <c r="UZZ23" s="328"/>
      <c r="VAA23" s="328"/>
      <c r="VAB23" s="328"/>
      <c r="VAC23" s="332"/>
      <c r="VAD23" s="127"/>
      <c r="VAE23" s="127"/>
      <c r="VAF23" s="127"/>
      <c r="VAG23" s="127"/>
      <c r="VAH23" s="98"/>
      <c r="VAI23" s="98"/>
      <c r="VAJ23" s="328"/>
      <c r="VAK23" s="328"/>
      <c r="VAL23" s="328"/>
      <c r="VAM23" s="332"/>
      <c r="VAN23" s="127"/>
      <c r="VAO23" s="127"/>
      <c r="VAP23" s="127"/>
      <c r="VAQ23" s="127"/>
      <c r="VAR23" s="98"/>
      <c r="VAS23" s="98"/>
      <c r="VAT23" s="328"/>
      <c r="VAU23" s="328"/>
      <c r="VAV23" s="328"/>
      <c r="VAW23" s="332"/>
      <c r="VAX23" s="127"/>
      <c r="VAY23" s="127"/>
      <c r="VAZ23" s="127"/>
      <c r="VBA23" s="127"/>
      <c r="VBB23" s="98"/>
      <c r="VBC23" s="98"/>
      <c r="VBD23" s="328"/>
      <c r="VBE23" s="328"/>
      <c r="VBF23" s="328"/>
      <c r="VBG23" s="332"/>
      <c r="VBH23" s="127"/>
      <c r="VBI23" s="127"/>
      <c r="VBJ23" s="127"/>
      <c r="VBK23" s="127"/>
      <c r="VBL23" s="98"/>
      <c r="VBM23" s="98"/>
      <c r="VBN23" s="328"/>
      <c r="VBO23" s="328"/>
      <c r="VBP23" s="328"/>
      <c r="VBQ23" s="332"/>
      <c r="VBR23" s="127"/>
      <c r="VBS23" s="127"/>
      <c r="VBT23" s="127"/>
      <c r="VBU23" s="127"/>
      <c r="VBV23" s="98"/>
      <c r="VBW23" s="98"/>
      <c r="VBX23" s="328"/>
      <c r="VBY23" s="328"/>
      <c r="VBZ23" s="328"/>
      <c r="VCA23" s="332"/>
      <c r="VCB23" s="127"/>
      <c r="VCC23" s="127"/>
      <c r="VCD23" s="127"/>
      <c r="VCE23" s="127"/>
      <c r="VCF23" s="98"/>
      <c r="VCG23" s="98"/>
      <c r="VCH23" s="328"/>
      <c r="VCI23" s="328"/>
      <c r="VCJ23" s="328"/>
      <c r="VCK23" s="332"/>
      <c r="VCL23" s="127"/>
      <c r="VCM23" s="127"/>
      <c r="VCN23" s="127"/>
      <c r="VCO23" s="127"/>
      <c r="VCP23" s="98"/>
      <c r="VCQ23" s="98"/>
      <c r="VCR23" s="328"/>
      <c r="VCS23" s="328"/>
      <c r="VCT23" s="328"/>
      <c r="VCU23" s="332"/>
      <c r="VCV23" s="127"/>
      <c r="VCW23" s="127"/>
      <c r="VCX23" s="127"/>
      <c r="VCY23" s="127"/>
      <c r="VCZ23" s="98"/>
      <c r="VDA23" s="98"/>
      <c r="VDB23" s="328"/>
      <c r="VDC23" s="328"/>
      <c r="VDD23" s="328"/>
      <c r="VDE23" s="332"/>
      <c r="VDF23" s="127"/>
      <c r="VDG23" s="127"/>
      <c r="VDH23" s="127"/>
      <c r="VDI23" s="127"/>
      <c r="VDJ23" s="98"/>
      <c r="VDK23" s="98"/>
      <c r="VDL23" s="328"/>
      <c r="VDM23" s="328"/>
      <c r="VDN23" s="328"/>
      <c r="VDO23" s="332"/>
      <c r="VDP23" s="127"/>
      <c r="VDQ23" s="127"/>
      <c r="VDR23" s="127"/>
      <c r="VDS23" s="127"/>
      <c r="VDT23" s="98"/>
      <c r="VDU23" s="98"/>
      <c r="VDV23" s="328"/>
      <c r="VDW23" s="328"/>
      <c r="VDX23" s="328"/>
      <c r="VDY23" s="332"/>
      <c r="VDZ23" s="127"/>
      <c r="VEA23" s="127"/>
      <c r="VEB23" s="127"/>
      <c r="VEC23" s="127"/>
      <c r="VED23" s="98"/>
      <c r="VEE23" s="98"/>
      <c r="VEF23" s="328"/>
      <c r="VEG23" s="328"/>
      <c r="VEH23" s="328"/>
      <c r="VEI23" s="332"/>
      <c r="VEJ23" s="127"/>
      <c r="VEK23" s="127"/>
      <c r="VEL23" s="127"/>
      <c r="VEM23" s="127"/>
      <c r="VEN23" s="98"/>
      <c r="VEO23" s="98"/>
      <c r="VEP23" s="328"/>
      <c r="VEQ23" s="328"/>
      <c r="VER23" s="328"/>
      <c r="VES23" s="332"/>
      <c r="VET23" s="127"/>
      <c r="VEU23" s="127"/>
      <c r="VEV23" s="127"/>
      <c r="VEW23" s="127"/>
      <c r="VEX23" s="98"/>
      <c r="VEY23" s="98"/>
      <c r="VEZ23" s="328"/>
      <c r="VFA23" s="328"/>
      <c r="VFB23" s="328"/>
      <c r="VFC23" s="332"/>
      <c r="VFD23" s="127"/>
      <c r="VFE23" s="127"/>
      <c r="VFF23" s="127"/>
      <c r="VFG23" s="127"/>
      <c r="VFH23" s="98"/>
      <c r="VFI23" s="98"/>
      <c r="VFJ23" s="328"/>
      <c r="VFK23" s="328"/>
      <c r="VFL23" s="328"/>
      <c r="VFM23" s="332"/>
      <c r="VFN23" s="127"/>
      <c r="VFO23" s="127"/>
      <c r="VFP23" s="127"/>
      <c r="VFQ23" s="127"/>
      <c r="VFR23" s="98"/>
      <c r="VFS23" s="98"/>
      <c r="VFT23" s="328"/>
      <c r="VFU23" s="328"/>
      <c r="VFV23" s="328"/>
      <c r="VFW23" s="332"/>
      <c r="VFX23" s="127"/>
      <c r="VFY23" s="127"/>
      <c r="VFZ23" s="127"/>
      <c r="VGA23" s="127"/>
      <c r="VGB23" s="98"/>
      <c r="VGC23" s="98"/>
      <c r="VGD23" s="328"/>
      <c r="VGE23" s="328"/>
      <c r="VGF23" s="328"/>
      <c r="VGG23" s="332"/>
      <c r="VGH23" s="127"/>
      <c r="VGI23" s="127"/>
      <c r="VGJ23" s="127"/>
      <c r="VGK23" s="127"/>
      <c r="VGL23" s="98"/>
      <c r="VGM23" s="98"/>
      <c r="VGN23" s="328"/>
      <c r="VGO23" s="328"/>
      <c r="VGP23" s="328"/>
      <c r="VGQ23" s="332"/>
      <c r="VGR23" s="127"/>
      <c r="VGS23" s="127"/>
      <c r="VGT23" s="127"/>
      <c r="VGU23" s="127"/>
      <c r="VGV23" s="98"/>
      <c r="VGW23" s="98"/>
      <c r="VGX23" s="328"/>
      <c r="VGY23" s="328"/>
      <c r="VGZ23" s="328"/>
      <c r="VHA23" s="332"/>
      <c r="VHB23" s="127"/>
      <c r="VHC23" s="127"/>
      <c r="VHD23" s="127"/>
      <c r="VHE23" s="127"/>
      <c r="VHF23" s="98"/>
      <c r="VHG23" s="98"/>
      <c r="VHH23" s="328"/>
      <c r="VHI23" s="328"/>
      <c r="VHJ23" s="328"/>
      <c r="VHK23" s="332"/>
      <c r="VHL23" s="127"/>
      <c r="VHM23" s="127"/>
      <c r="VHN23" s="127"/>
      <c r="VHO23" s="127"/>
      <c r="VHP23" s="98"/>
      <c r="VHQ23" s="98"/>
      <c r="VHR23" s="328"/>
      <c r="VHS23" s="328"/>
      <c r="VHT23" s="328"/>
      <c r="VHU23" s="332"/>
      <c r="VHV23" s="127"/>
      <c r="VHW23" s="127"/>
      <c r="VHX23" s="127"/>
      <c r="VHY23" s="127"/>
      <c r="VHZ23" s="98"/>
      <c r="VIA23" s="98"/>
      <c r="VIB23" s="328"/>
      <c r="VIC23" s="328"/>
      <c r="VID23" s="328"/>
      <c r="VIE23" s="332"/>
      <c r="VIF23" s="127"/>
      <c r="VIG23" s="127"/>
      <c r="VIH23" s="127"/>
      <c r="VII23" s="127"/>
      <c r="VIJ23" s="98"/>
      <c r="VIK23" s="98"/>
      <c r="VIL23" s="328"/>
      <c r="VIM23" s="328"/>
      <c r="VIN23" s="328"/>
      <c r="VIO23" s="332"/>
      <c r="VIP23" s="127"/>
      <c r="VIQ23" s="127"/>
      <c r="VIR23" s="127"/>
      <c r="VIS23" s="127"/>
      <c r="VIT23" s="98"/>
      <c r="VIU23" s="98"/>
      <c r="VIV23" s="328"/>
      <c r="VIW23" s="328"/>
      <c r="VIX23" s="328"/>
      <c r="VIY23" s="332"/>
      <c r="VIZ23" s="127"/>
      <c r="VJA23" s="127"/>
      <c r="VJB23" s="127"/>
      <c r="VJC23" s="127"/>
      <c r="VJD23" s="98"/>
      <c r="VJE23" s="98"/>
      <c r="VJF23" s="328"/>
      <c r="VJG23" s="328"/>
      <c r="VJH23" s="328"/>
      <c r="VJI23" s="332"/>
      <c r="VJJ23" s="127"/>
      <c r="VJK23" s="127"/>
      <c r="VJL23" s="127"/>
      <c r="VJM23" s="127"/>
      <c r="VJN23" s="98"/>
      <c r="VJO23" s="98"/>
      <c r="VJP23" s="328"/>
      <c r="VJQ23" s="328"/>
      <c r="VJR23" s="328"/>
      <c r="VJS23" s="332"/>
      <c r="VJT23" s="127"/>
      <c r="VJU23" s="127"/>
      <c r="VJV23" s="127"/>
      <c r="VJW23" s="127"/>
      <c r="VJX23" s="98"/>
      <c r="VJY23" s="98"/>
      <c r="VJZ23" s="328"/>
      <c r="VKA23" s="328"/>
      <c r="VKB23" s="328"/>
      <c r="VKC23" s="332"/>
      <c r="VKD23" s="127"/>
      <c r="VKE23" s="127"/>
      <c r="VKF23" s="127"/>
      <c r="VKG23" s="127"/>
      <c r="VKH23" s="98"/>
      <c r="VKI23" s="98"/>
      <c r="VKJ23" s="328"/>
      <c r="VKK23" s="328"/>
      <c r="VKL23" s="328"/>
      <c r="VKM23" s="332"/>
      <c r="VKN23" s="127"/>
      <c r="VKO23" s="127"/>
      <c r="VKP23" s="127"/>
      <c r="VKQ23" s="127"/>
      <c r="VKR23" s="98"/>
      <c r="VKS23" s="98"/>
      <c r="VKT23" s="328"/>
      <c r="VKU23" s="328"/>
      <c r="VKV23" s="328"/>
      <c r="VKW23" s="332"/>
      <c r="VKX23" s="127"/>
      <c r="VKY23" s="127"/>
      <c r="VKZ23" s="127"/>
      <c r="VLA23" s="127"/>
      <c r="VLB23" s="98"/>
      <c r="VLC23" s="98"/>
      <c r="VLD23" s="328"/>
      <c r="VLE23" s="328"/>
      <c r="VLF23" s="328"/>
      <c r="VLG23" s="332"/>
      <c r="VLH23" s="127"/>
      <c r="VLI23" s="127"/>
      <c r="VLJ23" s="127"/>
      <c r="VLK23" s="127"/>
      <c r="VLL23" s="98"/>
      <c r="VLM23" s="98"/>
      <c r="VLN23" s="328"/>
      <c r="VLO23" s="328"/>
      <c r="VLP23" s="328"/>
      <c r="VLQ23" s="332"/>
      <c r="VLR23" s="127"/>
      <c r="VLS23" s="127"/>
      <c r="VLT23" s="127"/>
      <c r="VLU23" s="127"/>
      <c r="VLV23" s="98"/>
      <c r="VLW23" s="98"/>
      <c r="VLX23" s="328"/>
      <c r="VLY23" s="328"/>
      <c r="VLZ23" s="328"/>
      <c r="VMA23" s="332"/>
      <c r="VMB23" s="127"/>
      <c r="VMC23" s="127"/>
      <c r="VMD23" s="127"/>
      <c r="VME23" s="127"/>
      <c r="VMF23" s="98"/>
      <c r="VMG23" s="98"/>
      <c r="VMH23" s="328"/>
      <c r="VMI23" s="328"/>
      <c r="VMJ23" s="328"/>
      <c r="VMK23" s="332"/>
      <c r="VML23" s="127"/>
      <c r="VMM23" s="127"/>
      <c r="VMN23" s="127"/>
      <c r="VMO23" s="127"/>
      <c r="VMP23" s="98"/>
      <c r="VMQ23" s="98"/>
      <c r="VMR23" s="328"/>
      <c r="VMS23" s="328"/>
      <c r="VMT23" s="328"/>
      <c r="VMU23" s="332"/>
      <c r="VMV23" s="127"/>
      <c r="VMW23" s="127"/>
      <c r="VMX23" s="127"/>
      <c r="VMY23" s="127"/>
      <c r="VMZ23" s="98"/>
      <c r="VNA23" s="98"/>
      <c r="VNB23" s="328"/>
      <c r="VNC23" s="328"/>
      <c r="VND23" s="328"/>
      <c r="VNE23" s="332"/>
      <c r="VNF23" s="127"/>
      <c r="VNG23" s="127"/>
      <c r="VNH23" s="127"/>
      <c r="VNI23" s="127"/>
      <c r="VNJ23" s="98"/>
      <c r="VNK23" s="98"/>
      <c r="VNL23" s="328"/>
      <c r="VNM23" s="328"/>
      <c r="VNN23" s="328"/>
      <c r="VNO23" s="332"/>
      <c r="VNP23" s="127"/>
      <c r="VNQ23" s="127"/>
      <c r="VNR23" s="127"/>
      <c r="VNS23" s="127"/>
      <c r="VNT23" s="98"/>
      <c r="VNU23" s="98"/>
      <c r="VNV23" s="328"/>
      <c r="VNW23" s="328"/>
      <c r="VNX23" s="328"/>
      <c r="VNY23" s="332"/>
      <c r="VNZ23" s="127"/>
      <c r="VOA23" s="127"/>
      <c r="VOB23" s="127"/>
      <c r="VOC23" s="127"/>
      <c r="VOD23" s="98"/>
      <c r="VOE23" s="98"/>
      <c r="VOF23" s="328"/>
      <c r="VOG23" s="328"/>
      <c r="VOH23" s="328"/>
      <c r="VOI23" s="332"/>
      <c r="VOJ23" s="127"/>
      <c r="VOK23" s="127"/>
      <c r="VOL23" s="127"/>
      <c r="VOM23" s="127"/>
      <c r="VON23" s="98"/>
      <c r="VOO23" s="98"/>
      <c r="VOP23" s="328"/>
      <c r="VOQ23" s="328"/>
      <c r="VOR23" s="328"/>
      <c r="VOS23" s="332"/>
      <c r="VOT23" s="127"/>
      <c r="VOU23" s="127"/>
      <c r="VOV23" s="127"/>
      <c r="VOW23" s="127"/>
      <c r="VOX23" s="98"/>
      <c r="VOY23" s="98"/>
      <c r="VOZ23" s="328"/>
      <c r="VPA23" s="328"/>
      <c r="VPB23" s="328"/>
      <c r="VPC23" s="332"/>
      <c r="VPD23" s="127"/>
      <c r="VPE23" s="127"/>
      <c r="VPF23" s="127"/>
      <c r="VPG23" s="127"/>
      <c r="VPH23" s="98"/>
      <c r="VPI23" s="98"/>
      <c r="VPJ23" s="328"/>
      <c r="VPK23" s="328"/>
      <c r="VPL23" s="328"/>
      <c r="VPM23" s="332"/>
      <c r="VPN23" s="127"/>
      <c r="VPO23" s="127"/>
      <c r="VPP23" s="127"/>
      <c r="VPQ23" s="127"/>
      <c r="VPR23" s="98"/>
      <c r="VPS23" s="98"/>
      <c r="VPT23" s="328"/>
      <c r="VPU23" s="328"/>
      <c r="VPV23" s="328"/>
      <c r="VPW23" s="332"/>
      <c r="VPX23" s="127"/>
      <c r="VPY23" s="127"/>
      <c r="VPZ23" s="127"/>
      <c r="VQA23" s="127"/>
      <c r="VQB23" s="98"/>
      <c r="VQC23" s="98"/>
      <c r="VQD23" s="328"/>
      <c r="VQE23" s="328"/>
      <c r="VQF23" s="328"/>
      <c r="VQG23" s="332"/>
      <c r="VQH23" s="127"/>
      <c r="VQI23" s="127"/>
      <c r="VQJ23" s="127"/>
      <c r="VQK23" s="127"/>
      <c r="VQL23" s="98"/>
      <c r="VQM23" s="98"/>
      <c r="VQN23" s="328"/>
      <c r="VQO23" s="328"/>
      <c r="VQP23" s="328"/>
      <c r="VQQ23" s="332"/>
      <c r="VQR23" s="127"/>
      <c r="VQS23" s="127"/>
      <c r="VQT23" s="127"/>
      <c r="VQU23" s="127"/>
      <c r="VQV23" s="98"/>
      <c r="VQW23" s="98"/>
      <c r="VQX23" s="328"/>
      <c r="VQY23" s="328"/>
      <c r="VQZ23" s="328"/>
      <c r="VRA23" s="332"/>
      <c r="VRB23" s="127"/>
      <c r="VRC23" s="127"/>
      <c r="VRD23" s="127"/>
      <c r="VRE23" s="127"/>
      <c r="VRF23" s="98"/>
      <c r="VRG23" s="98"/>
      <c r="VRH23" s="328"/>
      <c r="VRI23" s="328"/>
      <c r="VRJ23" s="328"/>
      <c r="VRK23" s="332"/>
      <c r="VRL23" s="127"/>
      <c r="VRM23" s="127"/>
      <c r="VRN23" s="127"/>
      <c r="VRO23" s="127"/>
      <c r="VRP23" s="98"/>
      <c r="VRQ23" s="98"/>
      <c r="VRR23" s="328"/>
      <c r="VRS23" s="328"/>
      <c r="VRT23" s="328"/>
      <c r="VRU23" s="332"/>
      <c r="VRV23" s="127"/>
      <c r="VRW23" s="127"/>
      <c r="VRX23" s="127"/>
      <c r="VRY23" s="127"/>
      <c r="VRZ23" s="98"/>
      <c r="VSA23" s="98"/>
      <c r="VSB23" s="328"/>
      <c r="VSC23" s="328"/>
      <c r="VSD23" s="328"/>
      <c r="VSE23" s="332"/>
      <c r="VSF23" s="127"/>
      <c r="VSG23" s="127"/>
      <c r="VSH23" s="127"/>
      <c r="VSI23" s="127"/>
      <c r="VSJ23" s="98"/>
      <c r="VSK23" s="98"/>
      <c r="VSL23" s="328"/>
      <c r="VSM23" s="328"/>
      <c r="VSN23" s="328"/>
      <c r="VSO23" s="332"/>
      <c r="VSP23" s="127"/>
      <c r="VSQ23" s="127"/>
      <c r="VSR23" s="127"/>
      <c r="VSS23" s="127"/>
      <c r="VST23" s="98"/>
      <c r="VSU23" s="98"/>
      <c r="VSV23" s="328"/>
      <c r="VSW23" s="328"/>
      <c r="VSX23" s="328"/>
      <c r="VSY23" s="332"/>
      <c r="VSZ23" s="127"/>
      <c r="VTA23" s="127"/>
      <c r="VTB23" s="127"/>
      <c r="VTC23" s="127"/>
      <c r="VTD23" s="98"/>
      <c r="VTE23" s="98"/>
      <c r="VTF23" s="328"/>
      <c r="VTG23" s="328"/>
      <c r="VTH23" s="328"/>
      <c r="VTI23" s="332"/>
      <c r="VTJ23" s="127"/>
      <c r="VTK23" s="127"/>
      <c r="VTL23" s="127"/>
      <c r="VTM23" s="127"/>
      <c r="VTN23" s="98"/>
      <c r="VTO23" s="98"/>
      <c r="VTP23" s="328"/>
      <c r="VTQ23" s="328"/>
      <c r="VTR23" s="328"/>
      <c r="VTS23" s="332"/>
      <c r="VTT23" s="127"/>
      <c r="VTU23" s="127"/>
      <c r="VTV23" s="127"/>
      <c r="VTW23" s="127"/>
      <c r="VTX23" s="98"/>
      <c r="VTY23" s="98"/>
      <c r="VTZ23" s="328"/>
      <c r="VUA23" s="328"/>
      <c r="VUB23" s="328"/>
      <c r="VUC23" s="332"/>
      <c r="VUD23" s="127"/>
      <c r="VUE23" s="127"/>
      <c r="VUF23" s="127"/>
      <c r="VUG23" s="127"/>
      <c r="VUH23" s="98"/>
      <c r="VUI23" s="98"/>
      <c r="VUJ23" s="328"/>
      <c r="VUK23" s="328"/>
      <c r="VUL23" s="328"/>
      <c r="VUM23" s="332"/>
      <c r="VUN23" s="127"/>
      <c r="VUO23" s="127"/>
      <c r="VUP23" s="127"/>
      <c r="VUQ23" s="127"/>
      <c r="VUR23" s="98"/>
      <c r="VUS23" s="98"/>
      <c r="VUT23" s="328"/>
      <c r="VUU23" s="328"/>
      <c r="VUV23" s="328"/>
      <c r="VUW23" s="332"/>
      <c r="VUX23" s="127"/>
      <c r="VUY23" s="127"/>
      <c r="VUZ23" s="127"/>
      <c r="VVA23" s="127"/>
      <c r="VVB23" s="98"/>
      <c r="VVC23" s="98"/>
      <c r="VVD23" s="328"/>
      <c r="VVE23" s="328"/>
      <c r="VVF23" s="328"/>
      <c r="VVG23" s="332"/>
      <c r="VVH23" s="127"/>
      <c r="VVI23" s="127"/>
      <c r="VVJ23" s="127"/>
      <c r="VVK23" s="127"/>
      <c r="VVL23" s="98"/>
      <c r="VVM23" s="98"/>
      <c r="VVN23" s="328"/>
      <c r="VVO23" s="328"/>
      <c r="VVP23" s="328"/>
      <c r="VVQ23" s="332"/>
      <c r="VVR23" s="127"/>
      <c r="VVS23" s="127"/>
      <c r="VVT23" s="127"/>
      <c r="VVU23" s="127"/>
      <c r="VVV23" s="98"/>
      <c r="VVW23" s="98"/>
      <c r="VVX23" s="328"/>
      <c r="VVY23" s="328"/>
      <c r="VVZ23" s="328"/>
      <c r="VWA23" s="332"/>
      <c r="VWB23" s="127"/>
      <c r="VWC23" s="127"/>
      <c r="VWD23" s="127"/>
      <c r="VWE23" s="127"/>
      <c r="VWF23" s="98"/>
      <c r="VWG23" s="98"/>
      <c r="VWH23" s="328"/>
      <c r="VWI23" s="328"/>
      <c r="VWJ23" s="328"/>
      <c r="VWK23" s="332"/>
      <c r="VWL23" s="127"/>
      <c r="VWM23" s="127"/>
      <c r="VWN23" s="127"/>
      <c r="VWO23" s="127"/>
      <c r="VWP23" s="98"/>
      <c r="VWQ23" s="98"/>
      <c r="VWR23" s="328"/>
      <c r="VWS23" s="328"/>
      <c r="VWT23" s="328"/>
      <c r="VWU23" s="332"/>
      <c r="VWV23" s="127"/>
      <c r="VWW23" s="127"/>
      <c r="VWX23" s="127"/>
      <c r="VWY23" s="127"/>
      <c r="VWZ23" s="98"/>
      <c r="VXA23" s="98"/>
      <c r="VXB23" s="328"/>
      <c r="VXC23" s="328"/>
      <c r="VXD23" s="328"/>
      <c r="VXE23" s="332"/>
      <c r="VXF23" s="127"/>
      <c r="VXG23" s="127"/>
      <c r="VXH23" s="127"/>
      <c r="VXI23" s="127"/>
      <c r="VXJ23" s="98"/>
      <c r="VXK23" s="98"/>
      <c r="VXL23" s="328"/>
      <c r="VXM23" s="328"/>
      <c r="VXN23" s="328"/>
      <c r="VXO23" s="332"/>
      <c r="VXP23" s="127"/>
      <c r="VXQ23" s="127"/>
      <c r="VXR23" s="127"/>
      <c r="VXS23" s="127"/>
      <c r="VXT23" s="98"/>
      <c r="VXU23" s="98"/>
      <c r="VXV23" s="328"/>
      <c r="VXW23" s="328"/>
      <c r="VXX23" s="328"/>
      <c r="VXY23" s="332"/>
      <c r="VXZ23" s="127"/>
      <c r="VYA23" s="127"/>
      <c r="VYB23" s="127"/>
      <c r="VYC23" s="127"/>
      <c r="VYD23" s="98"/>
      <c r="VYE23" s="98"/>
      <c r="VYF23" s="328"/>
      <c r="VYG23" s="328"/>
      <c r="VYH23" s="328"/>
      <c r="VYI23" s="332"/>
      <c r="VYJ23" s="127"/>
      <c r="VYK23" s="127"/>
      <c r="VYL23" s="127"/>
      <c r="VYM23" s="127"/>
      <c r="VYN23" s="98"/>
      <c r="VYO23" s="98"/>
      <c r="VYP23" s="328"/>
      <c r="VYQ23" s="328"/>
      <c r="VYR23" s="328"/>
      <c r="VYS23" s="332"/>
      <c r="VYT23" s="127"/>
      <c r="VYU23" s="127"/>
      <c r="VYV23" s="127"/>
      <c r="VYW23" s="127"/>
      <c r="VYX23" s="98"/>
      <c r="VYY23" s="98"/>
      <c r="VYZ23" s="328"/>
      <c r="VZA23" s="328"/>
      <c r="VZB23" s="328"/>
      <c r="VZC23" s="332"/>
      <c r="VZD23" s="127"/>
      <c r="VZE23" s="127"/>
      <c r="VZF23" s="127"/>
      <c r="VZG23" s="127"/>
      <c r="VZH23" s="98"/>
      <c r="VZI23" s="98"/>
      <c r="VZJ23" s="328"/>
      <c r="VZK23" s="328"/>
      <c r="VZL23" s="328"/>
      <c r="VZM23" s="332"/>
      <c r="VZN23" s="127"/>
      <c r="VZO23" s="127"/>
      <c r="VZP23" s="127"/>
      <c r="VZQ23" s="127"/>
      <c r="VZR23" s="98"/>
      <c r="VZS23" s="98"/>
      <c r="VZT23" s="328"/>
      <c r="VZU23" s="328"/>
      <c r="VZV23" s="328"/>
      <c r="VZW23" s="332"/>
      <c r="VZX23" s="127"/>
      <c r="VZY23" s="127"/>
      <c r="VZZ23" s="127"/>
      <c r="WAA23" s="127"/>
      <c r="WAB23" s="98"/>
      <c r="WAC23" s="98"/>
      <c r="WAD23" s="328"/>
      <c r="WAE23" s="328"/>
      <c r="WAF23" s="328"/>
      <c r="WAG23" s="332"/>
      <c r="WAH23" s="127"/>
      <c r="WAI23" s="127"/>
      <c r="WAJ23" s="127"/>
      <c r="WAK23" s="127"/>
      <c r="WAL23" s="98"/>
      <c r="WAM23" s="98"/>
      <c r="WAN23" s="328"/>
      <c r="WAO23" s="328"/>
      <c r="WAP23" s="328"/>
      <c r="WAQ23" s="332"/>
      <c r="WAR23" s="127"/>
      <c r="WAS23" s="127"/>
      <c r="WAT23" s="127"/>
      <c r="WAU23" s="127"/>
      <c r="WAV23" s="98"/>
      <c r="WAW23" s="98"/>
      <c r="WAX23" s="328"/>
      <c r="WAY23" s="328"/>
      <c r="WAZ23" s="328"/>
      <c r="WBA23" s="332"/>
      <c r="WBB23" s="127"/>
      <c r="WBC23" s="127"/>
      <c r="WBD23" s="127"/>
      <c r="WBE23" s="127"/>
      <c r="WBF23" s="98"/>
      <c r="WBG23" s="98"/>
      <c r="WBH23" s="328"/>
      <c r="WBI23" s="328"/>
      <c r="WBJ23" s="328"/>
      <c r="WBK23" s="332"/>
      <c r="WBL23" s="127"/>
      <c r="WBM23" s="127"/>
      <c r="WBN23" s="127"/>
      <c r="WBO23" s="127"/>
      <c r="WBP23" s="98"/>
      <c r="WBQ23" s="98"/>
      <c r="WBR23" s="328"/>
      <c r="WBS23" s="328"/>
      <c r="WBT23" s="328"/>
      <c r="WBU23" s="332"/>
      <c r="WBV23" s="127"/>
      <c r="WBW23" s="127"/>
      <c r="WBX23" s="127"/>
      <c r="WBY23" s="127"/>
      <c r="WBZ23" s="98"/>
      <c r="WCA23" s="98"/>
      <c r="WCB23" s="328"/>
      <c r="WCC23" s="328"/>
      <c r="WCD23" s="328"/>
      <c r="WCE23" s="332"/>
      <c r="WCF23" s="127"/>
      <c r="WCG23" s="127"/>
      <c r="WCH23" s="127"/>
      <c r="WCI23" s="127"/>
      <c r="WCJ23" s="98"/>
      <c r="WCK23" s="98"/>
      <c r="WCL23" s="328"/>
      <c r="WCM23" s="328"/>
      <c r="WCN23" s="328"/>
      <c r="WCO23" s="332"/>
      <c r="WCP23" s="127"/>
      <c r="WCQ23" s="127"/>
      <c r="WCR23" s="127"/>
      <c r="WCS23" s="127"/>
      <c r="WCT23" s="98"/>
      <c r="WCU23" s="98"/>
      <c r="WCV23" s="328"/>
      <c r="WCW23" s="328"/>
      <c r="WCX23" s="328"/>
      <c r="WCY23" s="332"/>
      <c r="WCZ23" s="127"/>
      <c r="WDA23" s="127"/>
      <c r="WDB23" s="127"/>
      <c r="WDC23" s="127"/>
      <c r="WDD23" s="98"/>
      <c r="WDE23" s="98"/>
      <c r="WDF23" s="328"/>
      <c r="WDG23" s="328"/>
      <c r="WDH23" s="328"/>
      <c r="WDI23" s="332"/>
      <c r="WDJ23" s="127"/>
      <c r="WDK23" s="127"/>
      <c r="WDL23" s="127"/>
      <c r="WDM23" s="127"/>
      <c r="WDN23" s="98"/>
      <c r="WDO23" s="98"/>
      <c r="WDP23" s="328"/>
      <c r="WDQ23" s="328"/>
      <c r="WDR23" s="328"/>
      <c r="WDS23" s="332"/>
      <c r="WDT23" s="127"/>
      <c r="WDU23" s="127"/>
      <c r="WDV23" s="127"/>
      <c r="WDW23" s="127"/>
      <c r="WDX23" s="98"/>
      <c r="WDY23" s="98"/>
      <c r="WDZ23" s="328"/>
      <c r="WEA23" s="328"/>
      <c r="WEB23" s="328"/>
      <c r="WEC23" s="332"/>
      <c r="WED23" s="127"/>
      <c r="WEE23" s="127"/>
      <c r="WEF23" s="127"/>
      <c r="WEG23" s="127"/>
      <c r="WEH23" s="98"/>
      <c r="WEI23" s="98"/>
      <c r="WEJ23" s="328"/>
      <c r="WEK23" s="328"/>
      <c r="WEL23" s="328"/>
      <c r="WEM23" s="332"/>
      <c r="WEN23" s="127"/>
      <c r="WEO23" s="127"/>
      <c r="WEP23" s="127"/>
      <c r="WEQ23" s="127"/>
      <c r="WER23" s="98"/>
      <c r="WES23" s="98"/>
      <c r="WET23" s="328"/>
      <c r="WEU23" s="328"/>
      <c r="WEV23" s="328"/>
      <c r="WEW23" s="332"/>
      <c r="WEX23" s="127"/>
      <c r="WEY23" s="127"/>
      <c r="WEZ23" s="127"/>
      <c r="WFA23" s="127"/>
      <c r="WFB23" s="98"/>
      <c r="WFC23" s="98"/>
      <c r="WFD23" s="328"/>
      <c r="WFE23" s="328"/>
      <c r="WFF23" s="328"/>
      <c r="WFG23" s="332"/>
      <c r="WFH23" s="127"/>
      <c r="WFI23" s="127"/>
      <c r="WFJ23" s="127"/>
      <c r="WFK23" s="127"/>
      <c r="WFL23" s="98"/>
      <c r="WFM23" s="98"/>
      <c r="WFN23" s="328"/>
      <c r="WFO23" s="328"/>
      <c r="WFP23" s="328"/>
      <c r="WFQ23" s="332"/>
      <c r="WFR23" s="127"/>
      <c r="WFS23" s="127"/>
      <c r="WFT23" s="127"/>
      <c r="WFU23" s="127"/>
      <c r="WFV23" s="98"/>
      <c r="WFW23" s="98"/>
      <c r="WFX23" s="328"/>
      <c r="WFY23" s="328"/>
      <c r="WFZ23" s="328"/>
      <c r="WGA23" s="332"/>
      <c r="WGB23" s="127"/>
      <c r="WGC23" s="127"/>
      <c r="WGD23" s="127"/>
      <c r="WGE23" s="127"/>
      <c r="WGF23" s="98"/>
      <c r="WGG23" s="98"/>
      <c r="WGH23" s="328"/>
      <c r="WGI23" s="328"/>
      <c r="WGJ23" s="328"/>
      <c r="WGK23" s="332"/>
      <c r="WGL23" s="127"/>
      <c r="WGM23" s="127"/>
      <c r="WGN23" s="127"/>
      <c r="WGO23" s="127"/>
      <c r="WGP23" s="98"/>
      <c r="WGQ23" s="98"/>
      <c r="WGR23" s="328"/>
      <c r="WGS23" s="328"/>
      <c r="WGT23" s="328"/>
      <c r="WGU23" s="332"/>
      <c r="WGV23" s="127"/>
      <c r="WGW23" s="127"/>
      <c r="WGX23" s="127"/>
      <c r="WGY23" s="127"/>
      <c r="WGZ23" s="98"/>
      <c r="WHA23" s="98"/>
      <c r="WHB23" s="328"/>
      <c r="WHC23" s="328"/>
      <c r="WHD23" s="328"/>
      <c r="WHE23" s="332"/>
      <c r="WHF23" s="127"/>
      <c r="WHG23" s="127"/>
      <c r="WHH23" s="127"/>
      <c r="WHI23" s="127"/>
      <c r="WHJ23" s="98"/>
      <c r="WHK23" s="98"/>
      <c r="WHL23" s="328"/>
      <c r="WHM23" s="328"/>
      <c r="WHN23" s="328"/>
      <c r="WHO23" s="332"/>
      <c r="WHP23" s="127"/>
      <c r="WHQ23" s="127"/>
      <c r="WHR23" s="127"/>
      <c r="WHS23" s="127"/>
      <c r="WHT23" s="98"/>
      <c r="WHU23" s="98"/>
      <c r="WHV23" s="328"/>
      <c r="WHW23" s="328"/>
      <c r="WHX23" s="328"/>
      <c r="WHY23" s="332"/>
      <c r="WHZ23" s="127"/>
      <c r="WIA23" s="127"/>
      <c r="WIB23" s="127"/>
      <c r="WIC23" s="127"/>
      <c r="WID23" s="98"/>
      <c r="WIE23" s="98"/>
      <c r="WIF23" s="328"/>
      <c r="WIG23" s="328"/>
      <c r="WIH23" s="328"/>
      <c r="WII23" s="332"/>
      <c r="WIJ23" s="127"/>
      <c r="WIK23" s="127"/>
      <c r="WIL23" s="127"/>
      <c r="WIM23" s="127"/>
      <c r="WIN23" s="98"/>
      <c r="WIO23" s="98"/>
      <c r="WIP23" s="328"/>
      <c r="WIQ23" s="328"/>
      <c r="WIR23" s="328"/>
      <c r="WIS23" s="332"/>
      <c r="WIT23" s="127"/>
      <c r="WIU23" s="127"/>
      <c r="WIV23" s="127"/>
      <c r="WIW23" s="127"/>
      <c r="WIX23" s="98"/>
      <c r="WIY23" s="98"/>
      <c r="WIZ23" s="328"/>
      <c r="WJA23" s="328"/>
      <c r="WJB23" s="328"/>
      <c r="WJC23" s="332"/>
      <c r="WJD23" s="127"/>
      <c r="WJE23" s="127"/>
      <c r="WJF23" s="127"/>
      <c r="WJG23" s="127"/>
      <c r="WJH23" s="98"/>
      <c r="WJI23" s="98"/>
      <c r="WJJ23" s="328"/>
      <c r="WJK23" s="328"/>
      <c r="WJL23" s="328"/>
      <c r="WJM23" s="332"/>
      <c r="WJN23" s="127"/>
      <c r="WJO23" s="127"/>
      <c r="WJP23" s="127"/>
      <c r="WJQ23" s="127"/>
      <c r="WJR23" s="98"/>
      <c r="WJS23" s="98"/>
      <c r="WJT23" s="328"/>
      <c r="WJU23" s="328"/>
      <c r="WJV23" s="328"/>
      <c r="WJW23" s="332"/>
      <c r="WJX23" s="127"/>
      <c r="WJY23" s="127"/>
      <c r="WJZ23" s="127"/>
      <c r="WKA23" s="127"/>
      <c r="WKB23" s="98"/>
      <c r="WKC23" s="98"/>
      <c r="WKD23" s="328"/>
      <c r="WKE23" s="328"/>
      <c r="WKF23" s="328"/>
      <c r="WKG23" s="332"/>
      <c r="WKH23" s="127"/>
      <c r="WKI23" s="127"/>
      <c r="WKJ23" s="127"/>
      <c r="WKK23" s="127"/>
      <c r="WKL23" s="98"/>
      <c r="WKM23" s="98"/>
      <c r="WKN23" s="328"/>
      <c r="WKO23" s="328"/>
      <c r="WKP23" s="328"/>
      <c r="WKQ23" s="332"/>
      <c r="WKR23" s="127"/>
      <c r="WKS23" s="127"/>
      <c r="WKT23" s="127"/>
      <c r="WKU23" s="127"/>
      <c r="WKV23" s="98"/>
      <c r="WKW23" s="98"/>
      <c r="WKX23" s="328"/>
      <c r="WKY23" s="328"/>
      <c r="WKZ23" s="328"/>
      <c r="WLA23" s="332"/>
      <c r="WLB23" s="127"/>
      <c r="WLC23" s="127"/>
      <c r="WLD23" s="127"/>
      <c r="WLE23" s="127"/>
      <c r="WLF23" s="98"/>
      <c r="WLG23" s="98"/>
      <c r="WLH23" s="328"/>
      <c r="WLI23" s="328"/>
      <c r="WLJ23" s="328"/>
      <c r="WLK23" s="332"/>
      <c r="WLL23" s="127"/>
      <c r="WLM23" s="127"/>
      <c r="WLN23" s="127"/>
      <c r="WLO23" s="127"/>
      <c r="WLP23" s="98"/>
      <c r="WLQ23" s="98"/>
      <c r="WLR23" s="328"/>
      <c r="WLS23" s="328"/>
      <c r="WLT23" s="328"/>
      <c r="WLU23" s="332"/>
      <c r="WLV23" s="127"/>
      <c r="WLW23" s="127"/>
      <c r="WLX23" s="127"/>
      <c r="WLY23" s="127"/>
      <c r="WLZ23" s="98"/>
      <c r="WMA23" s="98"/>
      <c r="WMB23" s="328"/>
      <c r="WMC23" s="328"/>
      <c r="WMD23" s="328"/>
      <c r="WME23" s="332"/>
      <c r="WMF23" s="127"/>
      <c r="WMG23" s="127"/>
      <c r="WMH23" s="127"/>
      <c r="WMI23" s="127"/>
      <c r="WMJ23" s="98"/>
      <c r="WMK23" s="98"/>
      <c r="WML23" s="328"/>
      <c r="WMM23" s="328"/>
      <c r="WMN23" s="328"/>
      <c r="WMO23" s="332"/>
      <c r="WMP23" s="127"/>
      <c r="WMQ23" s="127"/>
      <c r="WMR23" s="127"/>
      <c r="WMS23" s="127"/>
      <c r="WMT23" s="98"/>
      <c r="WMU23" s="98"/>
      <c r="WMV23" s="328"/>
      <c r="WMW23" s="328"/>
      <c r="WMX23" s="328"/>
      <c r="WMY23" s="332"/>
      <c r="WMZ23" s="127"/>
      <c r="WNA23" s="127"/>
      <c r="WNB23" s="127"/>
      <c r="WNC23" s="127"/>
      <c r="WND23" s="98"/>
      <c r="WNE23" s="98"/>
      <c r="WNF23" s="328"/>
      <c r="WNG23" s="328"/>
      <c r="WNH23" s="328"/>
      <c r="WNI23" s="332"/>
      <c r="WNJ23" s="127"/>
      <c r="WNK23" s="127"/>
      <c r="WNL23" s="127"/>
      <c r="WNM23" s="127"/>
      <c r="WNN23" s="98"/>
      <c r="WNO23" s="98"/>
      <c r="WNP23" s="328"/>
      <c r="WNQ23" s="328"/>
      <c r="WNR23" s="328"/>
      <c r="WNS23" s="332"/>
      <c r="WNT23" s="127"/>
      <c r="WNU23" s="127"/>
      <c r="WNV23" s="127"/>
      <c r="WNW23" s="127"/>
      <c r="WNX23" s="98"/>
      <c r="WNY23" s="98"/>
      <c r="WNZ23" s="328"/>
      <c r="WOA23" s="328"/>
      <c r="WOB23" s="328"/>
      <c r="WOC23" s="332"/>
      <c r="WOD23" s="127"/>
      <c r="WOE23" s="127"/>
      <c r="WOF23" s="127"/>
      <c r="WOG23" s="127"/>
      <c r="WOH23" s="98"/>
      <c r="WOI23" s="98"/>
      <c r="WOJ23" s="328"/>
      <c r="WOK23" s="328"/>
      <c r="WOL23" s="328"/>
      <c r="WOM23" s="332"/>
      <c r="WON23" s="127"/>
      <c r="WOO23" s="127"/>
      <c r="WOP23" s="127"/>
      <c r="WOQ23" s="127"/>
      <c r="WOR23" s="98"/>
      <c r="WOS23" s="98"/>
      <c r="WOT23" s="328"/>
      <c r="WOU23" s="328"/>
      <c r="WOV23" s="328"/>
      <c r="WOW23" s="332"/>
      <c r="WOX23" s="127"/>
      <c r="WOY23" s="127"/>
      <c r="WOZ23" s="127"/>
      <c r="WPA23" s="127"/>
      <c r="WPB23" s="98"/>
      <c r="WPC23" s="98"/>
      <c r="WPD23" s="328"/>
      <c r="WPE23" s="328"/>
      <c r="WPF23" s="328"/>
      <c r="WPG23" s="332"/>
      <c r="WPH23" s="127"/>
      <c r="WPI23" s="127"/>
      <c r="WPJ23" s="127"/>
      <c r="WPK23" s="127"/>
      <c r="WPL23" s="98"/>
      <c r="WPM23" s="98"/>
      <c r="WPN23" s="328"/>
      <c r="WPO23" s="328"/>
      <c r="WPP23" s="328"/>
      <c r="WPQ23" s="332"/>
      <c r="WPR23" s="127"/>
      <c r="WPS23" s="127"/>
      <c r="WPT23" s="127"/>
      <c r="WPU23" s="127"/>
      <c r="WPV23" s="98"/>
      <c r="WPW23" s="98"/>
      <c r="WPX23" s="328"/>
      <c r="WPY23" s="328"/>
      <c r="WPZ23" s="328"/>
      <c r="WQA23" s="332"/>
      <c r="WQB23" s="127"/>
      <c r="WQC23" s="127"/>
      <c r="WQD23" s="127"/>
      <c r="WQE23" s="127"/>
      <c r="WQF23" s="98"/>
      <c r="WQG23" s="98"/>
      <c r="WQH23" s="328"/>
      <c r="WQI23" s="328"/>
      <c r="WQJ23" s="328"/>
      <c r="WQK23" s="332"/>
      <c r="WQL23" s="127"/>
      <c r="WQM23" s="127"/>
      <c r="WQN23" s="127"/>
      <c r="WQO23" s="127"/>
      <c r="WQP23" s="98"/>
      <c r="WQQ23" s="98"/>
      <c r="WQR23" s="328"/>
      <c r="WQS23" s="328"/>
      <c r="WQT23" s="328"/>
      <c r="WQU23" s="332"/>
      <c r="WQV23" s="127"/>
      <c r="WQW23" s="127"/>
      <c r="WQX23" s="127"/>
      <c r="WQY23" s="127"/>
      <c r="WQZ23" s="98"/>
      <c r="WRA23" s="98"/>
      <c r="WRB23" s="328"/>
      <c r="WRC23" s="328"/>
      <c r="WRD23" s="328"/>
      <c r="WRE23" s="332"/>
      <c r="WRF23" s="127"/>
      <c r="WRG23" s="127"/>
      <c r="WRH23" s="127"/>
      <c r="WRI23" s="127"/>
      <c r="WRJ23" s="98"/>
      <c r="WRK23" s="98"/>
      <c r="WRL23" s="328"/>
      <c r="WRM23" s="328"/>
      <c r="WRN23" s="328"/>
      <c r="WRO23" s="332"/>
      <c r="WRP23" s="127"/>
      <c r="WRQ23" s="127"/>
      <c r="WRR23" s="127"/>
      <c r="WRS23" s="127"/>
      <c r="WRT23" s="98"/>
      <c r="WRU23" s="98"/>
      <c r="WRV23" s="328"/>
      <c r="WRW23" s="328"/>
      <c r="WRX23" s="328"/>
      <c r="WRY23" s="332"/>
      <c r="WRZ23" s="127"/>
      <c r="WSA23" s="127"/>
      <c r="WSB23" s="127"/>
      <c r="WSC23" s="127"/>
      <c r="WSD23" s="98"/>
      <c r="WSE23" s="98"/>
      <c r="WSF23" s="328"/>
      <c r="WSG23" s="328"/>
      <c r="WSH23" s="328"/>
      <c r="WSI23" s="332"/>
      <c r="WSJ23" s="127"/>
      <c r="WSK23" s="127"/>
      <c r="WSL23" s="127"/>
      <c r="WSM23" s="127"/>
      <c r="WSN23" s="98"/>
      <c r="WSO23" s="98"/>
      <c r="WSP23" s="328"/>
      <c r="WSQ23" s="328"/>
      <c r="WSR23" s="328"/>
      <c r="WSS23" s="332"/>
      <c r="WST23" s="127"/>
      <c r="WSU23" s="127"/>
      <c r="WSV23" s="127"/>
      <c r="WSW23" s="127"/>
      <c r="WSX23" s="98"/>
      <c r="WSY23" s="98"/>
      <c r="WSZ23" s="328"/>
      <c r="WTA23" s="328"/>
      <c r="WTB23" s="328"/>
      <c r="WTC23" s="332"/>
      <c r="WTD23" s="127"/>
      <c r="WTE23" s="127"/>
      <c r="WTF23" s="127"/>
      <c r="WTG23" s="127"/>
      <c r="WTH23" s="98"/>
      <c r="WTI23" s="98"/>
      <c r="WTJ23" s="328"/>
      <c r="WTK23" s="328"/>
      <c r="WTL23" s="328"/>
      <c r="WTM23" s="332"/>
      <c r="WTN23" s="127"/>
      <c r="WTO23" s="127"/>
      <c r="WTP23" s="127"/>
      <c r="WTQ23" s="127"/>
      <c r="WTR23" s="98"/>
      <c r="WTS23" s="98"/>
      <c r="WTT23" s="328"/>
      <c r="WTU23" s="328"/>
      <c r="WTV23" s="328"/>
      <c r="WTW23" s="332"/>
      <c r="WTX23" s="127"/>
      <c r="WTY23" s="127"/>
      <c r="WTZ23" s="127"/>
      <c r="WUA23" s="127"/>
      <c r="WUB23" s="98"/>
      <c r="WUC23" s="98"/>
      <c r="WUD23" s="328"/>
      <c r="WUE23" s="328"/>
      <c r="WUF23" s="328"/>
      <c r="WUG23" s="332"/>
      <c r="WUH23" s="127"/>
      <c r="WUI23" s="127"/>
      <c r="WUJ23" s="127"/>
      <c r="WUK23" s="127"/>
      <c r="WUL23" s="98"/>
      <c r="WUM23" s="98"/>
      <c r="WUN23" s="328"/>
      <c r="WUO23" s="328"/>
      <c r="WUP23" s="328"/>
      <c r="WUQ23" s="332"/>
      <c r="WUR23" s="127"/>
      <c r="WUS23" s="127"/>
      <c r="WUT23" s="127"/>
      <c r="WUU23" s="127"/>
      <c r="WUV23" s="98"/>
      <c r="WUW23" s="98"/>
      <c r="WUX23" s="328"/>
      <c r="WUY23" s="328"/>
      <c r="WUZ23" s="328"/>
      <c r="WVA23" s="332"/>
      <c r="WVB23" s="127"/>
      <c r="WVC23" s="127"/>
      <c r="WVD23" s="127"/>
      <c r="WVE23" s="127"/>
      <c r="WVF23" s="98"/>
      <c r="WVG23" s="98"/>
      <c r="WVH23" s="328"/>
      <c r="WVI23" s="328"/>
      <c r="WVJ23" s="328"/>
      <c r="WVK23" s="332"/>
      <c r="WVL23" s="127"/>
      <c r="WVM23" s="127"/>
      <c r="WVN23" s="127"/>
      <c r="WVO23" s="127"/>
      <c r="WVP23" s="98"/>
      <c r="WVQ23" s="98"/>
      <c r="WVR23" s="328"/>
      <c r="WVS23" s="328"/>
      <c r="WVT23" s="328"/>
      <c r="WVU23" s="332"/>
      <c r="WVV23" s="127"/>
      <c r="WVW23" s="127"/>
      <c r="WVX23" s="127"/>
      <c r="WVY23" s="127"/>
      <c r="WVZ23" s="98"/>
      <c r="WWA23" s="98"/>
      <c r="WWB23" s="328"/>
      <c r="WWC23" s="328"/>
      <c r="WWD23" s="328"/>
      <c r="WWE23" s="332"/>
      <c r="WWF23" s="127"/>
      <c r="WWG23" s="127"/>
      <c r="WWH23" s="127"/>
      <c r="WWI23" s="127"/>
      <c r="WWJ23" s="98"/>
      <c r="WWK23" s="98"/>
      <c r="WWL23" s="328"/>
      <c r="WWM23" s="328"/>
      <c r="WWN23" s="328"/>
      <c r="WWO23" s="332"/>
      <c r="WWP23" s="127"/>
      <c r="WWQ23" s="127"/>
      <c r="WWR23" s="127"/>
      <c r="WWS23" s="127"/>
      <c r="WWT23" s="98"/>
      <c r="WWU23" s="98"/>
      <c r="WWV23" s="328"/>
      <c r="WWW23" s="328"/>
      <c r="WWX23" s="328"/>
      <c r="WWY23" s="332"/>
      <c r="WWZ23" s="127"/>
      <c r="WXA23" s="127"/>
      <c r="WXB23" s="127"/>
      <c r="WXC23" s="127"/>
      <c r="WXD23" s="98"/>
      <c r="WXE23" s="98"/>
      <c r="WXF23" s="328"/>
      <c r="WXG23" s="328"/>
      <c r="WXH23" s="328"/>
      <c r="WXI23" s="332"/>
      <c r="WXJ23" s="127"/>
      <c r="WXK23" s="127"/>
      <c r="WXL23" s="127"/>
      <c r="WXM23" s="127"/>
      <c r="WXN23" s="98"/>
      <c r="WXO23" s="98"/>
      <c r="WXP23" s="328"/>
      <c r="WXQ23" s="328"/>
      <c r="WXR23" s="328"/>
      <c r="WXS23" s="332"/>
      <c r="WXT23" s="127"/>
      <c r="WXU23" s="127"/>
      <c r="WXV23" s="127"/>
      <c r="WXW23" s="127"/>
      <c r="WXX23" s="98"/>
      <c r="WXY23" s="98"/>
      <c r="WXZ23" s="328"/>
      <c r="WYA23" s="328"/>
      <c r="WYB23" s="328"/>
      <c r="WYC23" s="332"/>
      <c r="WYD23" s="127"/>
      <c r="WYE23" s="127"/>
      <c r="WYF23" s="127"/>
      <c r="WYG23" s="127"/>
      <c r="WYH23" s="98"/>
      <c r="WYI23" s="98"/>
      <c r="WYJ23" s="328"/>
      <c r="WYK23" s="328"/>
      <c r="WYL23" s="328"/>
      <c r="WYM23" s="332"/>
      <c r="WYN23" s="127"/>
      <c r="WYO23" s="127"/>
      <c r="WYP23" s="127"/>
      <c r="WYQ23" s="127"/>
      <c r="WYR23" s="98"/>
      <c r="WYS23" s="98"/>
      <c r="WYT23" s="328"/>
      <c r="WYU23" s="328"/>
      <c r="WYV23" s="328"/>
      <c r="WYW23" s="332"/>
      <c r="WYX23" s="127"/>
      <c r="WYY23" s="127"/>
      <c r="WYZ23" s="127"/>
      <c r="WZA23" s="127"/>
      <c r="WZB23" s="98"/>
      <c r="WZC23" s="98"/>
      <c r="WZD23" s="328"/>
      <c r="WZE23" s="328"/>
      <c r="WZF23" s="328"/>
      <c r="WZG23" s="332"/>
      <c r="WZH23" s="127"/>
      <c r="WZI23" s="127"/>
      <c r="WZJ23" s="127"/>
      <c r="WZK23" s="127"/>
      <c r="WZL23" s="98"/>
      <c r="WZM23" s="98"/>
      <c r="WZN23" s="328"/>
      <c r="WZO23" s="328"/>
      <c r="WZP23" s="328"/>
      <c r="WZQ23" s="332"/>
      <c r="WZR23" s="127"/>
      <c r="WZS23" s="127"/>
      <c r="WZT23" s="127"/>
      <c r="WZU23" s="127"/>
      <c r="WZV23" s="98"/>
      <c r="WZW23" s="98"/>
      <c r="WZX23" s="328"/>
      <c r="WZY23" s="328"/>
      <c r="WZZ23" s="328"/>
      <c r="XAA23" s="332"/>
      <c r="XAB23" s="127"/>
      <c r="XAC23" s="127"/>
      <c r="XAD23" s="127"/>
      <c r="XAE23" s="127"/>
      <c r="XAF23" s="98"/>
      <c r="XAG23" s="98"/>
      <c r="XAH23" s="328"/>
      <c r="XAI23" s="328"/>
      <c r="XAJ23" s="328"/>
      <c r="XAK23" s="332"/>
      <c r="XAL23" s="127"/>
      <c r="XAM23" s="127"/>
      <c r="XAN23" s="127"/>
      <c r="XAO23" s="127"/>
      <c r="XAP23" s="98"/>
      <c r="XAQ23" s="98"/>
      <c r="XAR23" s="328"/>
      <c r="XAS23" s="328"/>
      <c r="XAT23" s="328"/>
      <c r="XAU23" s="332"/>
      <c r="XAV23" s="127"/>
      <c r="XAW23" s="127"/>
      <c r="XAX23" s="127"/>
      <c r="XAY23" s="127"/>
      <c r="XAZ23" s="98"/>
      <c r="XBA23" s="98"/>
      <c r="XBB23" s="328"/>
      <c r="XBC23" s="328"/>
      <c r="XBD23" s="328"/>
      <c r="XBE23" s="332"/>
      <c r="XBF23" s="127"/>
      <c r="XBG23" s="127"/>
      <c r="XBH23" s="127"/>
      <c r="XBI23" s="127"/>
      <c r="XBJ23" s="98"/>
      <c r="XBK23" s="98"/>
      <c r="XBL23" s="328"/>
      <c r="XBM23" s="328"/>
      <c r="XBN23" s="328"/>
      <c r="XBO23" s="332"/>
      <c r="XBP23" s="127"/>
      <c r="XBQ23" s="127"/>
      <c r="XBR23" s="127"/>
      <c r="XBS23" s="127"/>
      <c r="XBT23" s="98"/>
      <c r="XBU23" s="98"/>
      <c r="XBV23" s="328"/>
      <c r="XBW23" s="328"/>
      <c r="XBX23" s="328"/>
      <c r="XBY23" s="332"/>
      <c r="XBZ23" s="127"/>
      <c r="XCA23" s="127"/>
      <c r="XCB23" s="127"/>
      <c r="XCC23" s="127"/>
      <c r="XCD23" s="98"/>
      <c r="XCE23" s="98"/>
      <c r="XCF23" s="328"/>
      <c r="XCG23" s="328"/>
      <c r="XCH23" s="328"/>
      <c r="XCI23" s="332"/>
      <c r="XCJ23" s="127"/>
      <c r="XCK23" s="127"/>
      <c r="XCL23" s="127"/>
      <c r="XCM23" s="127"/>
      <c r="XCN23" s="98"/>
      <c r="XCO23" s="98"/>
      <c r="XCP23" s="328"/>
      <c r="XCQ23" s="328"/>
      <c r="XCR23" s="328"/>
      <c r="XCS23" s="332"/>
      <c r="XCT23" s="127"/>
      <c r="XCU23" s="127"/>
      <c r="XCV23" s="127"/>
      <c r="XCW23" s="127"/>
      <c r="XCX23" s="98"/>
      <c r="XCY23" s="98"/>
      <c r="XCZ23" s="328"/>
      <c r="XDA23" s="328"/>
      <c r="XDB23" s="328"/>
      <c r="XDC23" s="332"/>
      <c r="XDD23" s="127"/>
      <c r="XDE23" s="127"/>
      <c r="XDF23" s="127"/>
      <c r="XDG23" s="127"/>
      <c r="XDH23" s="98"/>
      <c r="XDI23" s="98"/>
      <c r="XDJ23" s="328"/>
      <c r="XDK23" s="328"/>
      <c r="XDL23" s="328"/>
      <c r="XDM23" s="332"/>
      <c r="XDN23" s="127"/>
      <c r="XDO23" s="127"/>
      <c r="XDP23" s="127"/>
      <c r="XDQ23" s="127"/>
      <c r="XDR23" s="98"/>
      <c r="XDS23" s="98"/>
      <c r="XDT23" s="328"/>
      <c r="XDU23" s="328"/>
      <c r="XDV23" s="328"/>
      <c r="XDW23" s="332"/>
      <c r="XDX23" s="127"/>
      <c r="XDY23" s="127"/>
      <c r="XDZ23" s="127"/>
      <c r="XEA23" s="127"/>
      <c r="XEB23" s="98"/>
      <c r="XEC23" s="98"/>
      <c r="XED23" s="328"/>
      <c r="XEE23" s="328"/>
      <c r="XEF23" s="328"/>
      <c r="XEG23" s="332"/>
      <c r="XEH23" s="127"/>
      <c r="XEI23" s="127"/>
      <c r="XEJ23" s="127"/>
      <c r="XEK23" s="127"/>
      <c r="XEL23" s="98"/>
      <c r="XEM23" s="98"/>
      <c r="XEN23" s="328"/>
      <c r="XEO23" s="328"/>
      <c r="XEP23" s="328"/>
      <c r="XEQ23" s="332"/>
      <c r="XER23" s="127"/>
      <c r="XES23" s="127"/>
      <c r="XET23" s="127"/>
      <c r="XEU23" s="127"/>
      <c r="XEV23" s="98"/>
      <c r="XEW23" s="98"/>
      <c r="XEX23" s="328"/>
      <c r="XEY23" s="328"/>
      <c r="XEZ23" s="328"/>
      <c r="XFA23" s="332"/>
      <c r="XFB23" s="127"/>
      <c r="XFC23" s="127"/>
      <c r="XFD23" s="127"/>
    </row>
    <row r="24" spans="1:16384" s="91" customFormat="1" x14ac:dyDescent="0.3">
      <c r="A24" s="323" t="s">
        <v>51</v>
      </c>
      <c r="B24" s="329">
        <v>506.41499999999996</v>
      </c>
      <c r="C24" s="26">
        <v>468.15700000000004</v>
      </c>
      <c r="D24" s="26">
        <f>VLOOKUP(A24,[3]Table6!A$3:D$38,2,0)</f>
        <v>710.25199999999995</v>
      </c>
      <c r="E24" s="329">
        <v>702.06400000000008</v>
      </c>
      <c r="F24" s="330">
        <v>833.68300000000011</v>
      </c>
      <c r="G24" s="59">
        <f>VLOOKUP(A24,[3]Table6!A$3:D$38,3,0)</f>
        <v>409.15699999999998</v>
      </c>
      <c r="H24" s="331">
        <v>784.16499999999996</v>
      </c>
      <c r="I24" s="145">
        <v>862.35599999999999</v>
      </c>
      <c r="J24" s="144">
        <v>591.50700000000006</v>
      </c>
    </row>
    <row r="25" spans="1:16384" x14ac:dyDescent="0.3">
      <c r="A25" s="323" t="s">
        <v>52</v>
      </c>
      <c r="B25" s="329">
        <v>387.608</v>
      </c>
      <c r="C25" s="26">
        <v>500.13</v>
      </c>
      <c r="D25" s="26">
        <f>VLOOKUP(A25,[3]Table6!A$3:D$38,2,0)</f>
        <v>281.86400000000003</v>
      </c>
      <c r="E25" s="329">
        <v>580.04</v>
      </c>
      <c r="F25" s="330">
        <v>756.41499999999996</v>
      </c>
      <c r="G25" s="59">
        <f>VLOOKUP(A25,[3]Table6!A$3:D$38,3,0)</f>
        <v>883.39200000000005</v>
      </c>
      <c r="H25" s="331">
        <v>669.62499999999989</v>
      </c>
      <c r="I25" s="145">
        <v>821.81100000000004</v>
      </c>
      <c r="J25" s="144">
        <v>935.69600000000003</v>
      </c>
    </row>
    <row r="26" spans="1:16384" x14ac:dyDescent="0.3">
      <c r="A26" s="323" t="s">
        <v>53</v>
      </c>
      <c r="B26" s="329">
        <v>1026.422</v>
      </c>
      <c r="C26" s="26">
        <v>808.71399999999994</v>
      </c>
      <c r="D26" s="26">
        <f>VLOOKUP(A26,[3]Table6!A$3:D$38,2,0)</f>
        <v>1242.626</v>
      </c>
      <c r="E26" s="329">
        <v>676.12800000000004</v>
      </c>
      <c r="F26" s="330">
        <v>687.0569999999999</v>
      </c>
      <c r="G26" s="59">
        <f>VLOOKUP(A26,[3]Table6!A$3:D$38,3,0)</f>
        <v>1012.4139999999999</v>
      </c>
      <c r="H26" s="331">
        <v>1162.568</v>
      </c>
      <c r="I26" s="145">
        <v>1278.799</v>
      </c>
      <c r="J26" s="144">
        <v>1243.422</v>
      </c>
    </row>
    <row r="27" spans="1:16384" x14ac:dyDescent="0.3">
      <c r="A27" s="323" t="s">
        <v>54</v>
      </c>
      <c r="B27" s="329">
        <v>694.71400000000006</v>
      </c>
      <c r="C27" s="26">
        <v>681.2120000000001</v>
      </c>
      <c r="D27" s="26">
        <f>VLOOKUP(A27,[3]Table6!A$3:D$38,2,0)</f>
        <v>658.24</v>
      </c>
      <c r="E27" s="329">
        <v>719.86199999999997</v>
      </c>
      <c r="F27" s="330">
        <v>771.98699999999997</v>
      </c>
      <c r="G27" s="59">
        <f>VLOOKUP(A27,[3]Table6!A$3:D$38,3,0)</f>
        <v>909.97500000000002</v>
      </c>
      <c r="H27" s="331">
        <v>861.66200000000003</v>
      </c>
      <c r="I27" s="145">
        <v>864.80199999999991</v>
      </c>
      <c r="J27" s="144">
        <v>786.548</v>
      </c>
    </row>
    <row r="28" spans="1:16384" x14ac:dyDescent="0.3">
      <c r="A28" s="323" t="s">
        <v>55</v>
      </c>
      <c r="B28" s="329">
        <v>662.28300000000002</v>
      </c>
      <c r="C28" s="26">
        <v>643.94200000000001</v>
      </c>
      <c r="D28" s="26">
        <f>VLOOKUP(A28,[3]Table6!A$3:D$38,2,0)</f>
        <v>851.8370000000001</v>
      </c>
      <c r="E28" s="329">
        <v>566.66200000000003</v>
      </c>
      <c r="F28" s="330">
        <v>680.38900000000001</v>
      </c>
      <c r="G28" s="59">
        <f>VLOOKUP(A28,[3]Table6!A$3:D$38,3,0)</f>
        <v>1146.9559999999999</v>
      </c>
      <c r="H28" s="331">
        <v>699.41399999999999</v>
      </c>
      <c r="I28" s="145">
        <v>798.59700000000009</v>
      </c>
      <c r="J28" s="144">
        <v>1085.7360000000001</v>
      </c>
    </row>
    <row r="29" spans="1:16384" x14ac:dyDescent="0.3">
      <c r="A29" s="323" t="s">
        <v>56</v>
      </c>
      <c r="B29" s="329">
        <v>1961.67</v>
      </c>
      <c r="C29" s="26">
        <v>1769.5730000000001</v>
      </c>
      <c r="D29" s="26">
        <f>VLOOKUP(A29,[3]Table6!A$3:D$38,2,0)</f>
        <v>925.34599999999989</v>
      </c>
      <c r="E29" s="329">
        <v>1262.0780000000002</v>
      </c>
      <c r="F29" s="330">
        <v>1565.0320000000002</v>
      </c>
      <c r="G29" s="59">
        <f>VLOOKUP(A29,[3]Table6!A$3:D$38,3,0)</f>
        <v>420.91800000000001</v>
      </c>
      <c r="H29" s="331">
        <v>2004.549</v>
      </c>
      <c r="I29" s="145">
        <v>2209.1419999999998</v>
      </c>
      <c r="J29" s="144">
        <v>3252.259</v>
      </c>
    </row>
    <row r="30" spans="1:16384" x14ac:dyDescent="0.3">
      <c r="A30" s="323" t="s">
        <v>57</v>
      </c>
      <c r="B30" s="329">
        <v>2469.1019999999999</v>
      </c>
      <c r="C30" s="26">
        <v>2142.9339999999997</v>
      </c>
      <c r="D30" s="26">
        <f>VLOOKUP(A30,[3]Table6!A$3:D$38,2,0)</f>
        <v>1421.164</v>
      </c>
      <c r="E30" s="329">
        <v>1767.202</v>
      </c>
      <c r="F30" s="330">
        <v>2402.8959999999997</v>
      </c>
      <c r="G30" s="59">
        <f>VLOOKUP(A30,[3]Table6!A$3:D$38,3,0)</f>
        <v>0</v>
      </c>
      <c r="H30" s="331">
        <v>4516.4440000000004</v>
      </c>
      <c r="I30" s="145">
        <v>5095.8869999999997</v>
      </c>
      <c r="J30" s="144">
        <v>2266.3559999999998</v>
      </c>
    </row>
    <row r="31" spans="1:16384" x14ac:dyDescent="0.3">
      <c r="A31" s="323" t="s">
        <v>58</v>
      </c>
      <c r="B31" s="329">
        <v>1896.5930000000001</v>
      </c>
      <c r="C31" s="26">
        <v>1648.7280000000001</v>
      </c>
      <c r="D31" s="26">
        <f>VLOOKUP(A31,[3]Table6!A$3:D$38,2,0)</f>
        <v>684.04200000000003</v>
      </c>
      <c r="E31" s="329">
        <v>1475.65</v>
      </c>
      <c r="F31" s="330">
        <v>1954.8129999999999</v>
      </c>
      <c r="G31" s="59">
        <f>VLOOKUP(A31,[3]Table6!A$3:D$38,3,0)</f>
        <v>634.84500000000003</v>
      </c>
      <c r="H31" s="331">
        <v>6307.5550000000003</v>
      </c>
      <c r="I31" s="145">
        <v>6895.23</v>
      </c>
      <c r="J31" s="144">
        <v>896.39300000000003</v>
      </c>
    </row>
    <row r="32" spans="1:16384" x14ac:dyDescent="0.3">
      <c r="A32" s="323" t="s">
        <v>59</v>
      </c>
      <c r="B32" s="329">
        <v>2124.2330000000002</v>
      </c>
      <c r="C32" s="26">
        <v>2190.02</v>
      </c>
      <c r="D32" s="26">
        <f>VLOOKUP(A32,[3]Table6!A$3:D$38,2,0)</f>
        <v>1461.105</v>
      </c>
      <c r="E32" s="329">
        <v>1883.2329999999999</v>
      </c>
      <c r="F32" s="330">
        <v>2162.0880000000002</v>
      </c>
      <c r="G32" s="59">
        <f>VLOOKUP(A32,[3]Table6!A$3:D$38,3,0)</f>
        <v>324.60900000000004</v>
      </c>
      <c r="H32" s="331">
        <v>9240.6</v>
      </c>
      <c r="I32" s="145">
        <v>9802.9989999999998</v>
      </c>
      <c r="J32" s="144">
        <v>1069.7639999999999</v>
      </c>
    </row>
    <row r="33" spans="1:11" x14ac:dyDescent="0.3">
      <c r="A33" s="323" t="s">
        <v>60</v>
      </c>
      <c r="B33" s="329">
        <v>1783.7660000000001</v>
      </c>
      <c r="C33" s="26">
        <v>1661.6469999999999</v>
      </c>
      <c r="D33" s="26">
        <f>VLOOKUP(A33,[3]Table6!A$3:D$38,2,0)</f>
        <v>1066.2370000000001</v>
      </c>
      <c r="E33" s="329">
        <v>1741.4969999999998</v>
      </c>
      <c r="F33" s="330">
        <v>2350.0879999999997</v>
      </c>
      <c r="G33" s="59">
        <f>VLOOKUP(A33,[3]Table6!A$3:D$38,3,0)</f>
        <v>693.52200000000005</v>
      </c>
      <c r="H33" s="331">
        <v>6221.7210000000005</v>
      </c>
      <c r="I33" s="145">
        <v>6913.27</v>
      </c>
      <c r="J33" s="144">
        <v>1042.2249999999999</v>
      </c>
    </row>
    <row r="34" spans="1:11" x14ac:dyDescent="0.3">
      <c r="A34" s="323" t="s">
        <v>61</v>
      </c>
      <c r="B34" s="329">
        <v>1088.7280000000001</v>
      </c>
      <c r="C34" s="26">
        <v>900.10199999999998</v>
      </c>
      <c r="D34" s="26">
        <f>VLOOKUP(A34,[3]Table6!A$3:D$38,2,0)</f>
        <v>0</v>
      </c>
      <c r="E34" s="329">
        <v>1045.902</v>
      </c>
      <c r="F34" s="330">
        <v>1198.076</v>
      </c>
      <c r="G34" s="59">
        <f>VLOOKUP(A34,[3]Table6!A$3:D$38,3,0)</f>
        <v>0</v>
      </c>
      <c r="H34" s="331">
        <v>1387.0809999999999</v>
      </c>
      <c r="I34" s="145">
        <v>1527.0039999999999</v>
      </c>
      <c r="J34" s="144">
        <v>0</v>
      </c>
    </row>
    <row r="35" spans="1:11" ht="17.25" thickBot="1" x14ac:dyDescent="0.35">
      <c r="A35" s="323" t="s">
        <v>62</v>
      </c>
      <c r="B35" s="329">
        <v>1360.76</v>
      </c>
      <c r="C35" s="26">
        <v>3877.4720000000002</v>
      </c>
      <c r="D35" s="26">
        <f>VLOOKUP(A35,[3]Table6!A$3:D$38,2,0)</f>
        <v>566.452</v>
      </c>
      <c r="E35" s="329">
        <v>1067.127</v>
      </c>
      <c r="F35" s="330">
        <v>1635.8969999999999</v>
      </c>
      <c r="G35" s="59">
        <f>VLOOKUP(A35,[3]Table6!A$3:D$38,3,0)</f>
        <v>1256.7999999999997</v>
      </c>
      <c r="H35" s="331">
        <v>3578.0349999999999</v>
      </c>
      <c r="I35" s="145">
        <v>5290.2159999999994</v>
      </c>
      <c r="J35" s="144">
        <v>3500.4770000000003</v>
      </c>
    </row>
    <row r="36" spans="1:11" ht="17.25" thickBot="1" x14ac:dyDescent="0.35">
      <c r="A36" s="333" t="s">
        <v>81</v>
      </c>
      <c r="B36" s="334">
        <v>1065.7860000000001</v>
      </c>
      <c r="C36" s="277">
        <v>1099.5409999999999</v>
      </c>
      <c r="D36" s="148">
        <v>818.89799999999991</v>
      </c>
      <c r="E36" s="334">
        <v>990.12799999999993</v>
      </c>
      <c r="F36" s="335">
        <v>1249.127</v>
      </c>
      <c r="G36" s="149">
        <v>655.21600000000001</v>
      </c>
      <c r="H36" s="150">
        <v>2537.5940000000001</v>
      </c>
      <c r="I36" s="200">
        <v>2802.7609999999995</v>
      </c>
      <c r="J36" s="151">
        <v>1068.729</v>
      </c>
    </row>
    <row r="37" spans="1:11" x14ac:dyDescent="0.3">
      <c r="A37" s="929" t="s">
        <v>25</v>
      </c>
      <c r="B37" s="929"/>
      <c r="C37" s="929"/>
      <c r="D37" s="929"/>
      <c r="E37" s="929"/>
      <c r="F37" s="929"/>
      <c r="G37" s="929"/>
      <c r="H37" s="929"/>
      <c r="I37" s="91"/>
      <c r="J37" s="91"/>
      <c r="K37" s="45"/>
    </row>
    <row r="38" spans="1:11" x14ac:dyDescent="0.3">
      <c r="I38" s="91"/>
      <c r="J38" s="92"/>
    </row>
  </sheetData>
  <mergeCells count="7">
    <mergeCell ref="J4:J5"/>
    <mergeCell ref="A37:H37"/>
    <mergeCell ref="B4:D4"/>
    <mergeCell ref="A4:A5"/>
    <mergeCell ref="H4:H5"/>
    <mergeCell ref="I4:I5"/>
    <mergeCell ref="E4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E18" sqref="E18"/>
    </sheetView>
  </sheetViews>
  <sheetFormatPr defaultRowHeight="16.5" x14ac:dyDescent="0.3"/>
  <cols>
    <col min="1" max="1" width="20" style="540" bestFit="1" customWidth="1"/>
    <col min="2" max="2" width="11.5703125" style="540" bestFit="1" customWidth="1"/>
    <col min="3" max="5" width="8.5703125" style="540" bestFit="1" customWidth="1"/>
    <col min="6" max="6" width="10" style="540" bestFit="1" customWidth="1"/>
    <col min="7" max="8" width="12.7109375" style="540" bestFit="1" customWidth="1"/>
    <col min="9" max="9" width="9.28515625" style="540" bestFit="1" customWidth="1"/>
    <col min="10" max="10" width="20.42578125" style="512" bestFit="1" customWidth="1"/>
    <col min="11" max="11" width="10" style="512" bestFit="1" customWidth="1"/>
    <col min="12" max="16384" width="9.140625" style="540"/>
  </cols>
  <sheetData>
    <row r="2" spans="1:11" ht="17.25" thickBot="1" x14ac:dyDescent="0.35">
      <c r="A2" s="539" t="s">
        <v>319</v>
      </c>
    </row>
    <row r="3" spans="1:11" ht="17.25" thickBot="1" x14ac:dyDescent="0.35">
      <c r="A3" s="535" t="s">
        <v>143</v>
      </c>
      <c r="B3" s="536" t="s">
        <v>252</v>
      </c>
      <c r="C3" s="536" t="s">
        <v>254</v>
      </c>
      <c r="D3" s="536" t="s">
        <v>255</v>
      </c>
      <c r="E3" s="536" t="s">
        <v>256</v>
      </c>
      <c r="F3" s="536" t="s">
        <v>257</v>
      </c>
      <c r="G3" s="536" t="s">
        <v>279</v>
      </c>
      <c r="H3" s="536" t="s">
        <v>280</v>
      </c>
      <c r="I3" s="550" t="s">
        <v>281</v>
      </c>
      <c r="J3" s="544"/>
      <c r="K3" s="545"/>
    </row>
    <row r="4" spans="1:11" ht="17.25" thickTop="1" x14ac:dyDescent="0.3">
      <c r="A4" s="537" t="s">
        <v>82</v>
      </c>
      <c r="B4" s="128">
        <v>7134.3912188311779</v>
      </c>
      <c r="C4" s="128">
        <v>68850.667619675442</v>
      </c>
      <c r="D4" s="128">
        <v>54089.828569347839</v>
      </c>
      <c r="E4" s="128">
        <v>65969.614818088099</v>
      </c>
      <c r="F4" s="128">
        <v>241071.57821236303</v>
      </c>
      <c r="G4" s="128">
        <v>437116.08043830562</v>
      </c>
      <c r="H4" s="128">
        <v>424898.12704887986</v>
      </c>
      <c r="I4" s="518">
        <v>2.8755018230570473E-2</v>
      </c>
      <c r="J4" s="546"/>
      <c r="K4" s="534"/>
    </row>
    <row r="5" spans="1:11" x14ac:dyDescent="0.3">
      <c r="A5" s="538" t="s">
        <v>83</v>
      </c>
      <c r="B5" s="127">
        <v>6795.5845514991997</v>
      </c>
      <c r="C5" s="127">
        <v>46277.02970882423</v>
      </c>
      <c r="D5" s="127">
        <v>42753.466742775367</v>
      </c>
      <c r="E5" s="127">
        <v>55107.761690704152</v>
      </c>
      <c r="F5" s="127">
        <v>181735.86926684272</v>
      </c>
      <c r="G5" s="127">
        <v>332669.71196064568</v>
      </c>
      <c r="H5" s="552">
        <v>324368.0488422974</v>
      </c>
      <c r="I5" s="515">
        <v>2.5593344190273148E-2</v>
      </c>
      <c r="J5" s="547"/>
      <c r="K5" s="541"/>
    </row>
    <row r="6" spans="1:11" x14ac:dyDescent="0.3">
      <c r="A6" s="538" t="s">
        <v>85</v>
      </c>
      <c r="B6" s="127">
        <v>0</v>
      </c>
      <c r="C6" s="127">
        <v>2013.848313657486</v>
      </c>
      <c r="D6" s="127">
        <v>980.58047461456215</v>
      </c>
      <c r="E6" s="127">
        <v>7091.4353419451991</v>
      </c>
      <c r="F6" s="127">
        <v>26494.93455971478</v>
      </c>
      <c r="G6" s="127">
        <v>36580.798689932031</v>
      </c>
      <c r="H6" s="552">
        <v>41662.264742388048</v>
      </c>
      <c r="I6" s="515">
        <v>-0.12196807072002569</v>
      </c>
      <c r="J6" s="547"/>
      <c r="K6" s="541"/>
    </row>
    <row r="7" spans="1:11" x14ac:dyDescent="0.3">
      <c r="A7" s="538" t="s">
        <v>84</v>
      </c>
      <c r="B7" s="127">
        <v>284.04681998640001</v>
      </c>
      <c r="C7" s="127">
        <v>18660.398731245165</v>
      </c>
      <c r="D7" s="127">
        <v>9225.9265603492004</v>
      </c>
      <c r="E7" s="127">
        <v>0</v>
      </c>
      <c r="F7" s="127">
        <v>29763.930667177792</v>
      </c>
      <c r="G7" s="127">
        <v>57934.30277875856</v>
      </c>
      <c r="H7" s="552">
        <v>55216.797144376571</v>
      </c>
      <c r="I7" s="515">
        <v>4.9215198543234306E-2</v>
      </c>
      <c r="J7" s="547"/>
      <c r="K7" s="541"/>
    </row>
    <row r="8" spans="1:11" x14ac:dyDescent="0.3">
      <c r="A8" s="538" t="s">
        <v>86</v>
      </c>
      <c r="B8" s="127">
        <v>0</v>
      </c>
      <c r="C8" s="127">
        <v>59.505674637560006</v>
      </c>
      <c r="D8" s="127">
        <v>1118.1652831644001</v>
      </c>
      <c r="E8" s="127">
        <v>3542.9213602663044</v>
      </c>
      <c r="F8" s="127">
        <v>1229.5320053087391</v>
      </c>
      <c r="G8" s="127">
        <v>5950.1243233770047</v>
      </c>
      <c r="H8" s="552">
        <v>3651.0163198178579</v>
      </c>
      <c r="I8" s="515">
        <v>0.6297172628562353</v>
      </c>
      <c r="J8" s="547"/>
      <c r="K8" s="541"/>
    </row>
    <row r="9" spans="1:11" x14ac:dyDescent="0.3">
      <c r="A9" s="538" t="s">
        <v>221</v>
      </c>
      <c r="B9" s="127">
        <v>54.759847345577903</v>
      </c>
      <c r="C9" s="127">
        <v>1839.8851913110082</v>
      </c>
      <c r="D9" s="127">
        <v>11.689508444320037</v>
      </c>
      <c r="E9" s="127">
        <v>227.49642517243856</v>
      </c>
      <c r="F9" s="127">
        <v>1847.3117133189835</v>
      </c>
      <c r="G9" s="127">
        <v>3981.1426855923282</v>
      </c>
      <c r="H9" s="127">
        <v>0</v>
      </c>
      <c r="I9" s="515" t="s">
        <v>269</v>
      </c>
      <c r="J9" s="546"/>
    </row>
    <row r="10" spans="1:11" x14ac:dyDescent="0.3">
      <c r="A10" s="537" t="s">
        <v>87</v>
      </c>
      <c r="B10" s="128">
        <v>25130.619330852795</v>
      </c>
      <c r="C10" s="128">
        <v>473446.11629306973</v>
      </c>
      <c r="D10" s="128">
        <v>554741.66215891659</v>
      </c>
      <c r="E10" s="128">
        <v>324738.98306625005</v>
      </c>
      <c r="F10" s="128">
        <v>280130.37345070922</v>
      </c>
      <c r="G10" s="128">
        <v>1658187.7542997983</v>
      </c>
      <c r="H10" s="128">
        <v>1534398.1088400164</v>
      </c>
      <c r="I10" s="518">
        <v>8.0676354295929897E-2</v>
      </c>
      <c r="J10" s="547"/>
    </row>
    <row r="11" spans="1:11" x14ac:dyDescent="0.3">
      <c r="A11" s="538" t="s">
        <v>88</v>
      </c>
      <c r="B11" s="127">
        <v>6363.388792821539</v>
      </c>
      <c r="C11" s="127">
        <v>186854.24323440826</v>
      </c>
      <c r="D11" s="127">
        <v>141698.73553296376</v>
      </c>
      <c r="E11" s="127">
        <v>13859.006990536609</v>
      </c>
      <c r="F11" s="127">
        <v>137665.02348209004</v>
      </c>
      <c r="G11" s="127">
        <v>486440.39803282014</v>
      </c>
      <c r="H11" s="552">
        <v>451362.34658386564</v>
      </c>
      <c r="I11" s="515">
        <v>7.7715945325175229E-2</v>
      </c>
      <c r="J11" s="547"/>
      <c r="K11" s="541"/>
    </row>
    <row r="12" spans="1:11" x14ac:dyDescent="0.3">
      <c r="A12" s="538" t="s">
        <v>222</v>
      </c>
      <c r="B12" s="127">
        <v>16292.464359156258</v>
      </c>
      <c r="C12" s="127">
        <v>231649.81363941671</v>
      </c>
      <c r="D12" s="127">
        <v>166764.70492419435</v>
      </c>
      <c r="E12" s="127">
        <v>149785.32531320397</v>
      </c>
      <c r="F12" s="127">
        <v>97090.698507618945</v>
      </c>
      <c r="G12" s="127">
        <v>661583.00674359011</v>
      </c>
      <c r="H12" s="552">
        <v>574500.40751600207</v>
      </c>
      <c r="I12" s="515">
        <v>0.15157969966307205</v>
      </c>
      <c r="J12" s="547"/>
      <c r="K12" s="541"/>
    </row>
    <row r="13" spans="1:11" x14ac:dyDescent="0.3">
      <c r="A13" s="538" t="s">
        <v>223</v>
      </c>
      <c r="B13" s="127">
        <v>2025.943619573146</v>
      </c>
      <c r="C13" s="127">
        <v>27628.782132091794</v>
      </c>
      <c r="D13" s="127">
        <v>219039.57597205901</v>
      </c>
      <c r="E13" s="127">
        <v>153972.9405894118</v>
      </c>
      <c r="F13" s="127">
        <v>36844.309309885917</v>
      </c>
      <c r="G13" s="127">
        <v>439511.55162302172</v>
      </c>
      <c r="H13" s="552">
        <v>378905.62485945609</v>
      </c>
      <c r="I13" s="515">
        <v>0.15994992628057614</v>
      </c>
      <c r="J13" s="547"/>
      <c r="K13" s="541"/>
    </row>
    <row r="14" spans="1:11" x14ac:dyDescent="0.3">
      <c r="A14" s="538" t="s">
        <v>224</v>
      </c>
      <c r="B14" s="127">
        <v>448.82255930184999</v>
      </c>
      <c r="C14" s="127">
        <v>27313.277287153003</v>
      </c>
      <c r="D14" s="127">
        <v>27238.645729699521</v>
      </c>
      <c r="E14" s="127">
        <v>7121.710173097671</v>
      </c>
      <c r="F14" s="127">
        <v>8530.3421511143642</v>
      </c>
      <c r="G14" s="127">
        <v>70652.797900366408</v>
      </c>
      <c r="H14" s="552">
        <v>129629.72988069258</v>
      </c>
      <c r="I14" s="515">
        <v>-0.45496455199441377</v>
      </c>
      <c r="J14" s="546"/>
      <c r="K14" s="541"/>
    </row>
    <row r="15" spans="1:11" x14ac:dyDescent="0.3">
      <c r="A15" s="537" t="s">
        <v>92</v>
      </c>
      <c r="B15" s="128">
        <v>21271.563481448306</v>
      </c>
      <c r="C15" s="128">
        <v>196796.1914998765</v>
      </c>
      <c r="D15" s="128">
        <v>135030.55998439685</v>
      </c>
      <c r="E15" s="128">
        <v>181592.28780394504</v>
      </c>
      <c r="F15" s="128">
        <v>417993.21021100064</v>
      </c>
      <c r="G15" s="128">
        <v>952683.81298066746</v>
      </c>
      <c r="H15" s="128">
        <v>985484.6051953315</v>
      </c>
      <c r="I15" s="518">
        <v>-3.3283921475528944E-2</v>
      </c>
      <c r="J15" s="547"/>
    </row>
    <row r="16" spans="1:11" x14ac:dyDescent="0.3">
      <c r="A16" s="538" t="s">
        <v>225</v>
      </c>
      <c r="B16" s="127">
        <v>8267.9876662957886</v>
      </c>
      <c r="C16" s="127">
        <v>29709.002229281901</v>
      </c>
      <c r="D16" s="127">
        <v>28354.977478879951</v>
      </c>
      <c r="E16" s="127">
        <v>55788.943026855988</v>
      </c>
      <c r="F16" s="127">
        <v>283923.10730712576</v>
      </c>
      <c r="G16" s="127">
        <v>406044.0177084395</v>
      </c>
      <c r="H16" s="552">
        <v>415867.51629740972</v>
      </c>
      <c r="I16" s="515">
        <v>-2.3621702114249521E-2</v>
      </c>
      <c r="J16" s="547"/>
      <c r="K16" s="541"/>
    </row>
    <row r="17" spans="1:11" x14ac:dyDescent="0.3">
      <c r="A17" s="538" t="s">
        <v>95</v>
      </c>
      <c r="B17" s="127">
        <v>4621.67576102163</v>
      </c>
      <c r="C17" s="127">
        <v>29702.436055085542</v>
      </c>
      <c r="D17" s="127">
        <v>12035.343616168511</v>
      </c>
      <c r="E17" s="127">
        <v>36459.844984210584</v>
      </c>
      <c r="F17" s="127">
        <v>29464.141548090698</v>
      </c>
      <c r="G17" s="127">
        <v>112283.44196457697</v>
      </c>
      <c r="H17" s="552">
        <v>113032.14857850086</v>
      </c>
      <c r="I17" s="515">
        <v>-6.6238377606695487E-3</v>
      </c>
      <c r="J17" s="547"/>
      <c r="K17" s="541"/>
    </row>
    <row r="18" spans="1:11" x14ac:dyDescent="0.3">
      <c r="A18" s="538" t="s">
        <v>93</v>
      </c>
      <c r="B18" s="127">
        <v>8381.9000541308869</v>
      </c>
      <c r="C18" s="127">
        <v>137384.75321550906</v>
      </c>
      <c r="D18" s="127">
        <v>94640.238889348402</v>
      </c>
      <c r="E18" s="127">
        <v>89343.499792878472</v>
      </c>
      <c r="F18" s="127">
        <v>104605.96135578421</v>
      </c>
      <c r="G18" s="127">
        <v>434356.35330765095</v>
      </c>
      <c r="H18" s="552">
        <v>456584.94031942089</v>
      </c>
      <c r="I18" s="515">
        <v>-4.8684450687793368E-2</v>
      </c>
      <c r="J18" s="546"/>
      <c r="K18" s="541"/>
    </row>
    <row r="19" spans="1:11" x14ac:dyDescent="0.3">
      <c r="A19" s="537" t="s">
        <v>96</v>
      </c>
      <c r="B19" s="128">
        <v>10541.140602929307</v>
      </c>
      <c r="C19" s="128">
        <v>86013.863755906437</v>
      </c>
      <c r="D19" s="128">
        <v>41936.019230199527</v>
      </c>
      <c r="E19" s="128">
        <v>57851.110949847818</v>
      </c>
      <c r="F19" s="128">
        <v>88549.278609094399</v>
      </c>
      <c r="G19" s="128">
        <v>284891.41314797755</v>
      </c>
      <c r="H19" s="128">
        <v>253560.22906549074</v>
      </c>
      <c r="I19" s="518">
        <v>0.12356505670451368</v>
      </c>
      <c r="J19" s="547"/>
    </row>
    <row r="20" spans="1:11" x14ac:dyDescent="0.3">
      <c r="A20" s="538" t="s">
        <v>213</v>
      </c>
      <c r="B20" s="127">
        <v>9494.9054115972813</v>
      </c>
      <c r="C20" s="127">
        <v>73922.415772039763</v>
      </c>
      <c r="D20" s="127">
        <v>37575.003117045184</v>
      </c>
      <c r="E20" s="127">
        <v>53190.595097417303</v>
      </c>
      <c r="F20" s="127">
        <v>77006.076660144841</v>
      </c>
      <c r="G20" s="127">
        <v>251188.99605824443</v>
      </c>
      <c r="H20" s="540">
        <f>SUM(H21:H23)</f>
        <v>224232.91524836683</v>
      </c>
      <c r="I20" s="515">
        <v>0.12021464725649333</v>
      </c>
      <c r="J20" s="547"/>
    </row>
    <row r="21" spans="1:11" x14ac:dyDescent="0.3">
      <c r="A21" s="538" t="s">
        <v>97</v>
      </c>
      <c r="B21" s="127">
        <v>9389.7632351064076</v>
      </c>
      <c r="C21" s="127">
        <v>54760.293982479365</v>
      </c>
      <c r="D21" s="127">
        <v>10280.984941103387</v>
      </c>
      <c r="E21" s="127">
        <v>16389.612920926305</v>
      </c>
      <c r="F21" s="127">
        <v>73190.461576869973</v>
      </c>
      <c r="G21" s="127">
        <v>164011.11665648545</v>
      </c>
      <c r="H21" s="541">
        <v>145445.61069501381</v>
      </c>
      <c r="I21" s="515">
        <v>0.12764569430975703</v>
      </c>
      <c r="J21" s="547"/>
      <c r="K21" s="541"/>
    </row>
    <row r="22" spans="1:11" x14ac:dyDescent="0.3">
      <c r="A22" s="538" t="s">
        <v>101</v>
      </c>
      <c r="B22" s="127">
        <v>3.0928525299132001</v>
      </c>
      <c r="C22" s="127">
        <v>255.62779186186964</v>
      </c>
      <c r="D22" s="127">
        <v>14.792151302264914</v>
      </c>
      <c r="E22" s="127">
        <v>0</v>
      </c>
      <c r="F22" s="127">
        <v>39.469392689997498</v>
      </c>
      <c r="G22" s="127">
        <v>312.98218838404523</v>
      </c>
      <c r="H22" s="540">
        <v>0</v>
      </c>
      <c r="I22" s="515" t="s">
        <v>269</v>
      </c>
      <c r="J22" s="547"/>
      <c r="K22" s="541"/>
    </row>
    <row r="23" spans="1:11" x14ac:dyDescent="0.3">
      <c r="A23" s="538" t="s">
        <v>98</v>
      </c>
      <c r="B23" s="127">
        <v>105.14217649087199</v>
      </c>
      <c r="C23" s="127">
        <v>19162.121789560402</v>
      </c>
      <c r="D23" s="127">
        <v>27294.018175941797</v>
      </c>
      <c r="E23" s="127">
        <v>36800.982176490994</v>
      </c>
      <c r="F23" s="127">
        <v>3815.615083274859</v>
      </c>
      <c r="G23" s="127">
        <v>87177.879401758953</v>
      </c>
      <c r="H23" s="541">
        <v>78787.304553353009</v>
      </c>
      <c r="I23" s="515">
        <v>0.10649653387652114</v>
      </c>
      <c r="J23" s="546"/>
      <c r="K23" s="541"/>
    </row>
    <row r="24" spans="1:11" x14ac:dyDescent="0.3">
      <c r="A24" s="538" t="s">
        <v>226</v>
      </c>
      <c r="B24" s="127">
        <v>119.788413113012</v>
      </c>
      <c r="C24" s="127">
        <v>2783.8368055213982</v>
      </c>
      <c r="D24" s="127">
        <v>1482.05501052144</v>
      </c>
      <c r="E24" s="127">
        <v>3583.8146377961702</v>
      </c>
      <c r="F24" s="127">
        <v>1031.3932619852687</v>
      </c>
      <c r="G24" s="127">
        <v>9000.8881289372875</v>
      </c>
      <c r="H24" s="541">
        <v>6767.6634425895345</v>
      </c>
      <c r="I24" s="515">
        <v>0.32998459590851748</v>
      </c>
      <c r="J24" s="547"/>
      <c r="K24" s="541"/>
    </row>
    <row r="25" spans="1:11" x14ac:dyDescent="0.3">
      <c r="A25" s="538" t="s">
        <v>227</v>
      </c>
      <c r="B25" s="127">
        <v>430.3946387465063</v>
      </c>
      <c r="C25" s="127">
        <v>2798.0092096096796</v>
      </c>
      <c r="D25" s="127">
        <v>228.38470754348884</v>
      </c>
      <c r="E25" s="127">
        <v>458.133520974112</v>
      </c>
      <c r="F25" s="127">
        <v>8631.0144480297022</v>
      </c>
      <c r="G25" s="127">
        <v>12545.936524903489</v>
      </c>
      <c r="H25" s="541">
        <v>11873.312774844357</v>
      </c>
      <c r="I25" s="515">
        <v>5.6650048963942101E-2</v>
      </c>
      <c r="J25" s="547"/>
      <c r="K25" s="541"/>
    </row>
    <row r="26" spans="1:11" x14ac:dyDescent="0.3">
      <c r="A26" s="538" t="s">
        <v>228</v>
      </c>
      <c r="B26" s="127">
        <v>496.05213947250996</v>
      </c>
      <c r="C26" s="127">
        <v>6509.6019687355974</v>
      </c>
      <c r="D26" s="127">
        <v>2650.5763950894097</v>
      </c>
      <c r="E26" s="127">
        <v>618.56769366024093</v>
      </c>
      <c r="F26" s="127">
        <v>1880.7942389345744</v>
      </c>
      <c r="G26" s="127">
        <v>12155.592435892331</v>
      </c>
      <c r="H26" s="541">
        <v>10686.337599690007</v>
      </c>
      <c r="I26" s="515">
        <v>0.13748909039191726</v>
      </c>
      <c r="K26" s="541"/>
    </row>
    <row r="27" spans="1:11" x14ac:dyDescent="0.3">
      <c r="A27" s="537" t="s">
        <v>214</v>
      </c>
      <c r="B27" s="128">
        <v>11175.184606293573</v>
      </c>
      <c r="C27" s="128">
        <v>50056.734354031898</v>
      </c>
      <c r="D27" s="128">
        <v>53130.88743079827</v>
      </c>
      <c r="E27" s="128">
        <v>41830.345229278872</v>
      </c>
      <c r="F27" s="128">
        <v>42627.615110881554</v>
      </c>
      <c r="G27" s="128">
        <v>198820.76673128418</v>
      </c>
      <c r="H27" s="128">
        <v>188057.36814736368</v>
      </c>
      <c r="I27" s="518">
        <v>5.7234654988291611E-2</v>
      </c>
      <c r="K27" s="541"/>
    </row>
    <row r="28" spans="1:11" x14ac:dyDescent="0.3">
      <c r="A28" s="538" t="s">
        <v>109</v>
      </c>
      <c r="B28" s="127">
        <v>9871.9564278291818</v>
      </c>
      <c r="C28" s="127">
        <v>45395.020970259706</v>
      </c>
      <c r="D28" s="127">
        <v>43427.035905474433</v>
      </c>
      <c r="E28" s="127">
        <v>36522.376159150568</v>
      </c>
      <c r="F28" s="127">
        <v>27719.909850383166</v>
      </c>
      <c r="G28" s="127">
        <v>162936.29931309703</v>
      </c>
      <c r="H28" s="552">
        <v>133117.61674907382</v>
      </c>
      <c r="I28" s="515">
        <v>0.22400252718039049</v>
      </c>
    </row>
    <row r="29" spans="1:11" x14ac:dyDescent="0.3">
      <c r="A29" s="538" t="s">
        <v>103</v>
      </c>
      <c r="B29" s="127">
        <v>1303.2281784643906</v>
      </c>
      <c r="C29" s="127">
        <v>4661.7133837721949</v>
      </c>
      <c r="D29" s="127">
        <v>9703.8515253238329</v>
      </c>
      <c r="E29" s="127">
        <v>5307.9690701282989</v>
      </c>
      <c r="F29" s="127">
        <v>14907.705260498391</v>
      </c>
      <c r="G29" s="127">
        <v>35884.467418187109</v>
      </c>
      <c r="H29" s="552">
        <v>54939.75139828986</v>
      </c>
      <c r="I29" s="515">
        <v>-0.34683964697910696</v>
      </c>
    </row>
    <row r="30" spans="1:11" x14ac:dyDescent="0.3">
      <c r="A30" s="537" t="s">
        <v>219</v>
      </c>
      <c r="B30" s="128">
        <v>67222.748899773345</v>
      </c>
      <c r="C30" s="128">
        <v>18554.961586438258</v>
      </c>
      <c r="D30" s="128">
        <v>17642.332364325706</v>
      </c>
      <c r="E30" s="128">
        <v>12508.207218546326</v>
      </c>
      <c r="F30" s="128">
        <v>23824.924653696275</v>
      </c>
      <c r="G30" s="128">
        <v>139753.17472277989</v>
      </c>
      <c r="H30" s="127">
        <v>0</v>
      </c>
      <c r="I30" s="518" t="s">
        <v>269</v>
      </c>
    </row>
    <row r="31" spans="1:11" ht="17.25" thickBot="1" x14ac:dyDescent="0.35">
      <c r="A31" s="551" t="s">
        <v>110</v>
      </c>
      <c r="B31" s="495">
        <v>10082.873234181834</v>
      </c>
      <c r="C31" s="495">
        <v>4053.6579058191637</v>
      </c>
      <c r="D31" s="495">
        <v>14586.372844582707</v>
      </c>
      <c r="E31" s="495">
        <v>21875.079862544768</v>
      </c>
      <c r="F31" s="495">
        <v>6700.9953947713711</v>
      </c>
      <c r="G31" s="495">
        <v>57298.979241899833</v>
      </c>
      <c r="H31" s="484">
        <v>0</v>
      </c>
      <c r="I31" s="549" t="s">
        <v>269</v>
      </c>
    </row>
    <row r="32" spans="1:11" ht="18" thickTop="1" thickBot="1" x14ac:dyDescent="0.35">
      <c r="A32" s="553" t="s">
        <v>69</v>
      </c>
      <c r="B32" s="554">
        <v>152558.52137431037</v>
      </c>
      <c r="C32" s="554">
        <v>897772.19301481743</v>
      </c>
      <c r="D32" s="554">
        <v>871157.66258256766</v>
      </c>
      <c r="E32" s="554">
        <v>706365.62894850096</v>
      </c>
      <c r="F32" s="554">
        <v>1100897.9756425165</v>
      </c>
      <c r="G32" s="554">
        <v>3728751.9815627127</v>
      </c>
      <c r="H32" s="554">
        <f>H27+H19+H15+H10+H4</f>
        <v>3386398.4382970822</v>
      </c>
      <c r="I32" s="555">
        <v>0.10109665165029713</v>
      </c>
    </row>
  </sheetData>
  <pageMargins left="0.7" right="0.7" top="0.75" bottom="0.75" header="0.3" footer="0.3"/>
  <ignoredErrors>
    <ignoredError sqref="H2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workbookViewId="0">
      <selection activeCell="B17" sqref="B17"/>
    </sheetView>
  </sheetViews>
  <sheetFormatPr defaultRowHeight="16.5" x14ac:dyDescent="0.3"/>
  <cols>
    <col min="1" max="1" width="20.140625" style="152" customWidth="1"/>
    <col min="2" max="2" width="11.5703125" style="152" bestFit="1" customWidth="1"/>
    <col min="3" max="5" width="8.5703125" style="152" bestFit="1" customWidth="1"/>
    <col min="6" max="6" width="10" style="152" bestFit="1" customWidth="1"/>
    <col min="7" max="8" width="13.28515625" style="152" bestFit="1" customWidth="1"/>
    <col min="9" max="10" width="9.140625" style="152"/>
    <col min="11" max="11" width="9.140625" style="127"/>
    <col min="12" max="12" width="10" style="127" bestFit="1" customWidth="1"/>
    <col min="13" max="13" width="9.140625" style="127"/>
    <col min="14" max="16384" width="9.140625" style="152"/>
  </cols>
  <sheetData>
    <row r="2" spans="1:12" ht="17.25" thickBot="1" x14ac:dyDescent="0.35">
      <c r="A2" s="163" t="s">
        <v>379</v>
      </c>
    </row>
    <row r="3" spans="1:12" ht="17.25" thickBot="1" x14ac:dyDescent="0.35">
      <c r="A3" s="487" t="s">
        <v>143</v>
      </c>
      <c r="B3" s="483" t="s">
        <v>252</v>
      </c>
      <c r="C3" s="483" t="s">
        <v>254</v>
      </c>
      <c r="D3" s="483" t="s">
        <v>255</v>
      </c>
      <c r="E3" s="483" t="s">
        <v>256</v>
      </c>
      <c r="F3" s="483" t="s">
        <v>257</v>
      </c>
      <c r="G3" s="483" t="s">
        <v>282</v>
      </c>
      <c r="H3" s="483" t="s">
        <v>283</v>
      </c>
      <c r="I3" s="488" t="s">
        <v>229</v>
      </c>
      <c r="L3" s="542"/>
    </row>
    <row r="4" spans="1:12" ht="17.25" thickTop="1" x14ac:dyDescent="0.3">
      <c r="A4" s="490" t="s">
        <v>82</v>
      </c>
      <c r="B4" s="128">
        <v>10382.087576424074</v>
      </c>
      <c r="C4" s="128">
        <v>56675.965271369423</v>
      </c>
      <c r="D4" s="128">
        <v>25231.317147523783</v>
      </c>
      <c r="E4" s="128">
        <v>29446.2385732068</v>
      </c>
      <c r="F4" s="128">
        <v>152594.0877497461</v>
      </c>
      <c r="G4" s="128">
        <v>274329.69631827023</v>
      </c>
      <c r="H4" s="128">
        <f>SUM(H5:H9)</f>
        <v>276160.90138168761</v>
      </c>
      <c r="I4" s="516">
        <f>G4/H4-1</f>
        <v>-6.6309352781493969E-3</v>
      </c>
    </row>
    <row r="5" spans="1:12" x14ac:dyDescent="0.3">
      <c r="A5" s="490" t="s">
        <v>83</v>
      </c>
      <c r="B5" s="127">
        <v>2576.8350688297546</v>
      </c>
      <c r="C5" s="127">
        <v>9534.1777661032502</v>
      </c>
      <c r="D5" s="127">
        <v>7974.146672300305</v>
      </c>
      <c r="E5" s="127">
        <v>8199.8530636986707</v>
      </c>
      <c r="F5" s="127">
        <v>63248.950521623032</v>
      </c>
      <c r="G5" s="127">
        <v>91533.963092555001</v>
      </c>
      <c r="H5" s="556">
        <v>85911.970113817515</v>
      </c>
      <c r="I5" s="513">
        <f t="shared" ref="I5:I28" si="0">G5/H5-1</f>
        <v>6.5438994953664675E-2</v>
      </c>
    </row>
    <row r="6" spans="1:12" x14ac:dyDescent="0.3">
      <c r="A6" s="490" t="s">
        <v>85</v>
      </c>
      <c r="B6" s="127">
        <v>6228.1643687435599</v>
      </c>
      <c r="C6" s="127">
        <v>28761.659505111802</v>
      </c>
      <c r="D6" s="127">
        <v>5400.1034440167687</v>
      </c>
      <c r="E6" s="127">
        <v>17405.567239645683</v>
      </c>
      <c r="F6" s="127">
        <v>60315.00973571332</v>
      </c>
      <c r="G6" s="127">
        <v>118110.50429323112</v>
      </c>
      <c r="H6" s="556">
        <v>118309.6324318134</v>
      </c>
      <c r="I6" s="513">
        <f t="shared" si="0"/>
        <v>-1.6831101110642566E-3</v>
      </c>
    </row>
    <row r="7" spans="1:12" x14ac:dyDescent="0.3">
      <c r="A7" s="490" t="s">
        <v>84</v>
      </c>
      <c r="B7" s="127">
        <v>1560.44269219376</v>
      </c>
      <c r="C7" s="127">
        <v>17006.383852676558</v>
      </c>
      <c r="D7" s="127">
        <v>9533.2272248349982</v>
      </c>
      <c r="E7" s="127">
        <v>0</v>
      </c>
      <c r="F7" s="127">
        <v>27846.104463050098</v>
      </c>
      <c r="G7" s="127">
        <v>55946.158232755421</v>
      </c>
      <c r="H7" s="556">
        <v>64714.963152343524</v>
      </c>
      <c r="I7" s="513">
        <f t="shared" si="0"/>
        <v>-0.13549887834975238</v>
      </c>
      <c r="K7" s="543"/>
      <c r="L7" s="557"/>
    </row>
    <row r="8" spans="1:12" x14ac:dyDescent="0.3">
      <c r="A8" s="490" t="s">
        <v>86</v>
      </c>
      <c r="B8" s="127">
        <v>0</v>
      </c>
      <c r="C8" s="127">
        <v>623.14095593640013</v>
      </c>
      <c r="D8" s="127">
        <v>2323.8398063717095</v>
      </c>
      <c r="E8" s="127">
        <v>3840.8182698624428</v>
      </c>
      <c r="F8" s="127">
        <v>737.23483057868998</v>
      </c>
      <c r="G8" s="127">
        <v>7525.033862749242</v>
      </c>
      <c r="H8" s="556">
        <v>7224.3356837132205</v>
      </c>
      <c r="I8" s="513">
        <f t="shared" si="0"/>
        <v>4.1622952227140519E-2</v>
      </c>
      <c r="K8" s="543"/>
      <c r="L8" s="557"/>
    </row>
    <row r="9" spans="1:12" x14ac:dyDescent="0.3">
      <c r="A9" s="490" t="s">
        <v>221</v>
      </c>
      <c r="B9" s="127">
        <v>16.645446657000001</v>
      </c>
      <c r="C9" s="127">
        <v>750.60319154142007</v>
      </c>
      <c r="D9" s="127">
        <v>0</v>
      </c>
      <c r="E9" s="127">
        <v>0</v>
      </c>
      <c r="F9" s="127">
        <v>446.7881987809871</v>
      </c>
      <c r="G9" s="127">
        <v>1214.0368369794071</v>
      </c>
      <c r="H9" s="127"/>
      <c r="I9" s="515" t="s">
        <v>269</v>
      </c>
      <c r="K9" s="543"/>
    </row>
    <row r="10" spans="1:12" x14ac:dyDescent="0.3">
      <c r="A10" s="489" t="s">
        <v>87</v>
      </c>
      <c r="B10" s="128">
        <v>29695.955688910472</v>
      </c>
      <c r="C10" s="128">
        <v>511530.21341297013</v>
      </c>
      <c r="D10" s="128">
        <v>463052.5316658137</v>
      </c>
      <c r="E10" s="128">
        <v>307835.03252529266</v>
      </c>
      <c r="F10" s="128">
        <v>320830.72271171509</v>
      </c>
      <c r="G10" s="128">
        <v>1632944.4560047018</v>
      </c>
      <c r="H10" s="128">
        <f>SUM(H11:H14)</f>
        <v>1566443.7949325524</v>
      </c>
      <c r="I10" s="516">
        <f t="shared" si="0"/>
        <v>4.2453269812347649E-2</v>
      </c>
      <c r="K10" s="543"/>
    </row>
    <row r="11" spans="1:12" x14ac:dyDescent="0.3">
      <c r="A11" s="490" t="s">
        <v>88</v>
      </c>
      <c r="B11" s="127">
        <v>10736.226069789271</v>
      </c>
      <c r="C11" s="127">
        <v>258489.46620042747</v>
      </c>
      <c r="D11" s="127">
        <v>161653.42873192087</v>
      </c>
      <c r="E11" s="127">
        <v>34595.368705488734</v>
      </c>
      <c r="F11" s="127">
        <v>175284.89620321163</v>
      </c>
      <c r="G11" s="127">
        <v>640759.38591083791</v>
      </c>
      <c r="H11" s="556">
        <v>590480.83821679698</v>
      </c>
      <c r="I11" s="513">
        <f t="shared" si="0"/>
        <v>8.5148483134318109E-2</v>
      </c>
      <c r="K11" s="543"/>
    </row>
    <row r="12" spans="1:12" x14ac:dyDescent="0.3">
      <c r="A12" s="490" t="s">
        <v>222</v>
      </c>
      <c r="B12" s="127">
        <v>12511.355290175732</v>
      </c>
      <c r="C12" s="127">
        <v>183346.84760243775</v>
      </c>
      <c r="D12" s="127">
        <v>110148.18429110962</v>
      </c>
      <c r="E12" s="127">
        <v>103883.66367062699</v>
      </c>
      <c r="F12" s="127">
        <v>88899.962938386292</v>
      </c>
      <c r="G12" s="127">
        <v>498790.01379273628</v>
      </c>
      <c r="H12" s="556">
        <v>483897.62727461715</v>
      </c>
      <c r="I12" s="513">
        <f t="shared" si="0"/>
        <v>3.0775903163640761E-2</v>
      </c>
      <c r="K12" s="543"/>
    </row>
    <row r="13" spans="1:12" x14ac:dyDescent="0.3">
      <c r="A13" s="490" t="s">
        <v>223</v>
      </c>
      <c r="B13" s="127">
        <v>4289.7844029745675</v>
      </c>
      <c r="C13" s="127">
        <v>35647.12986306379</v>
      </c>
      <c r="D13" s="127">
        <v>167924.52221578328</v>
      </c>
      <c r="E13" s="127">
        <v>154717.70819809593</v>
      </c>
      <c r="F13" s="127">
        <v>33484.738915411413</v>
      </c>
      <c r="G13" s="127">
        <v>396063.88359532907</v>
      </c>
      <c r="H13" s="556">
        <v>398934.309115062</v>
      </c>
      <c r="I13" s="513">
        <f t="shared" si="0"/>
        <v>-7.1952335363190123E-3</v>
      </c>
      <c r="K13" s="543"/>
    </row>
    <row r="14" spans="1:12" x14ac:dyDescent="0.3">
      <c r="A14" s="490" t="s">
        <v>224</v>
      </c>
      <c r="B14" s="127">
        <v>2158.5899259709004</v>
      </c>
      <c r="C14" s="127">
        <v>34046.769747041137</v>
      </c>
      <c r="D14" s="127">
        <v>23326.396426999916</v>
      </c>
      <c r="E14" s="127">
        <v>14638.291951080999</v>
      </c>
      <c r="F14" s="127">
        <v>23161.124654705731</v>
      </c>
      <c r="G14" s="127">
        <v>97331.172705798701</v>
      </c>
      <c r="H14" s="556">
        <v>93131.02032607625</v>
      </c>
      <c r="I14" s="513">
        <f t="shared" si="0"/>
        <v>4.5099391856941118E-2</v>
      </c>
      <c r="K14" s="543"/>
    </row>
    <row r="15" spans="1:12" x14ac:dyDescent="0.3">
      <c r="A15" s="489" t="s">
        <v>92</v>
      </c>
      <c r="B15" s="128">
        <v>29850.110998680764</v>
      </c>
      <c r="C15" s="128">
        <v>158399.97780057037</v>
      </c>
      <c r="D15" s="128">
        <v>100815.83469479381</v>
      </c>
      <c r="E15" s="128">
        <v>99755.587200590569</v>
      </c>
      <c r="F15" s="128">
        <v>428191.70563063299</v>
      </c>
      <c r="G15" s="128">
        <v>817013.21632526838</v>
      </c>
      <c r="H15" s="128">
        <f>SUM(H16:H18)</f>
        <v>753522.17146155238</v>
      </c>
      <c r="I15" s="516">
        <f t="shared" si="0"/>
        <v>8.4259026832040007E-2</v>
      </c>
      <c r="K15" s="543"/>
    </row>
    <row r="16" spans="1:12" x14ac:dyDescent="0.3">
      <c r="A16" s="490" t="s">
        <v>225</v>
      </c>
      <c r="B16" s="127">
        <v>10480.364661337948</v>
      </c>
      <c r="C16" s="127">
        <v>16012.336662412985</v>
      </c>
      <c r="D16" s="127">
        <v>15795.006533369178</v>
      </c>
      <c r="E16" s="127">
        <v>25155.579496958002</v>
      </c>
      <c r="F16" s="127">
        <v>286208.89810702624</v>
      </c>
      <c r="G16" s="127">
        <v>353652.18546110438</v>
      </c>
      <c r="H16" s="556">
        <v>315481.05006190983</v>
      </c>
      <c r="I16" s="513">
        <f t="shared" si="0"/>
        <v>0.1209934333352316</v>
      </c>
      <c r="K16" s="543"/>
    </row>
    <row r="17" spans="1:11" x14ac:dyDescent="0.3">
      <c r="A17" s="490" t="s">
        <v>95</v>
      </c>
      <c r="B17" s="127">
        <v>8344.734164934016</v>
      </c>
      <c r="C17" s="127">
        <v>28198.492865827146</v>
      </c>
      <c r="D17" s="127">
        <v>13781.205122815511</v>
      </c>
      <c r="E17" s="127">
        <v>28965.146015083868</v>
      </c>
      <c r="F17" s="127">
        <v>37767.037210142596</v>
      </c>
      <c r="G17" s="127">
        <v>117056.61537880315</v>
      </c>
      <c r="H17" s="556">
        <v>111312.38556929473</v>
      </c>
      <c r="I17" s="513">
        <f t="shared" si="0"/>
        <v>5.1604588115960359E-2</v>
      </c>
      <c r="K17" s="543"/>
    </row>
    <row r="18" spans="1:11" x14ac:dyDescent="0.3">
      <c r="A18" s="490" t="s">
        <v>93</v>
      </c>
      <c r="B18" s="127">
        <v>11025.012172408802</v>
      </c>
      <c r="C18" s="127">
        <v>114189.14827233025</v>
      </c>
      <c r="D18" s="127">
        <v>71239.623038609134</v>
      </c>
      <c r="E18" s="127">
        <v>45634.861688548684</v>
      </c>
      <c r="F18" s="127">
        <v>104215.77031346412</v>
      </c>
      <c r="G18" s="127">
        <v>346304.41548536101</v>
      </c>
      <c r="H18" s="556">
        <v>326728.73583034781</v>
      </c>
      <c r="I18" s="513">
        <f t="shared" si="0"/>
        <v>5.9914165814842102E-2</v>
      </c>
      <c r="K18" s="543"/>
    </row>
    <row r="19" spans="1:11" x14ac:dyDescent="0.3">
      <c r="A19" s="489" t="s">
        <v>96</v>
      </c>
      <c r="B19" s="128">
        <v>5734.7716632708452</v>
      </c>
      <c r="C19" s="128">
        <v>54974.37259344686</v>
      </c>
      <c r="D19" s="128">
        <v>33460.44733714428</v>
      </c>
      <c r="E19" s="128">
        <v>49875.466572281359</v>
      </c>
      <c r="F19" s="128">
        <v>115344.61018517337</v>
      </c>
      <c r="G19" s="128">
        <v>259389.66835131671</v>
      </c>
      <c r="H19" s="128">
        <f>H20+H23+H24+H25</f>
        <v>253461.8221575841</v>
      </c>
      <c r="I19" s="516">
        <f t="shared" si="0"/>
        <v>2.3387530884422914E-2</v>
      </c>
      <c r="K19" s="543"/>
    </row>
    <row r="20" spans="1:11" x14ac:dyDescent="0.3">
      <c r="A20" s="489" t="s">
        <v>213</v>
      </c>
      <c r="B20" s="128">
        <v>5196.5308754157022</v>
      </c>
      <c r="C20" s="128">
        <v>46063.862839727728</v>
      </c>
      <c r="D20" s="128">
        <v>29033.123861693151</v>
      </c>
      <c r="E20" s="128">
        <v>47528.870157047168</v>
      </c>
      <c r="F20" s="128">
        <v>105717.4320022325</v>
      </c>
      <c r="G20" s="128">
        <v>233539.81973611627</v>
      </c>
      <c r="H20" s="128">
        <f>SUM(H21:H22)</f>
        <v>226130.88185734843</v>
      </c>
      <c r="I20" s="516">
        <f t="shared" si="0"/>
        <v>3.2763936610133992E-2</v>
      </c>
      <c r="K20" s="543"/>
    </row>
    <row r="21" spans="1:11" x14ac:dyDescent="0.3">
      <c r="A21" s="490" t="s">
        <v>97</v>
      </c>
      <c r="B21" s="127">
        <v>5052.9756282909111</v>
      </c>
      <c r="C21" s="127">
        <v>30329.136455504449</v>
      </c>
      <c r="D21" s="127">
        <v>7632.0182695777967</v>
      </c>
      <c r="E21" s="127">
        <v>5105.9673753793495</v>
      </c>
      <c r="F21" s="127">
        <v>93957.1454000659</v>
      </c>
      <c r="G21" s="127">
        <v>142077.2431288184</v>
      </c>
      <c r="H21" s="556">
        <v>139342.63717689845</v>
      </c>
      <c r="I21" s="513">
        <f t="shared" si="0"/>
        <v>1.9625048063704353E-2</v>
      </c>
      <c r="K21" s="543"/>
    </row>
    <row r="22" spans="1:11" x14ac:dyDescent="0.3">
      <c r="A22" s="490" t="s">
        <v>98</v>
      </c>
      <c r="B22" s="127">
        <v>143.55524712479101</v>
      </c>
      <c r="C22" s="127">
        <v>15734.726384223275</v>
      </c>
      <c r="D22" s="127">
        <v>21401.105592115353</v>
      </c>
      <c r="E22" s="127">
        <v>42422.902781667821</v>
      </c>
      <c r="F22" s="127">
        <v>11760.28660216662</v>
      </c>
      <c r="G22" s="127">
        <v>91462.576607297859</v>
      </c>
      <c r="H22" s="556">
        <v>86788.244680449978</v>
      </c>
      <c r="I22" s="513">
        <f t="shared" si="0"/>
        <v>5.3859044436934234E-2</v>
      </c>
      <c r="K22" s="543"/>
    </row>
    <row r="23" spans="1:11" x14ac:dyDescent="0.3">
      <c r="A23" s="490" t="s">
        <v>226</v>
      </c>
      <c r="B23" s="127">
        <v>66.845027245799997</v>
      </c>
      <c r="C23" s="127">
        <v>1890.6370744944297</v>
      </c>
      <c r="D23" s="127">
        <v>1251.3901487872508</v>
      </c>
      <c r="E23" s="127">
        <v>1597.6848517327198</v>
      </c>
      <c r="F23" s="127">
        <v>882.66398119423229</v>
      </c>
      <c r="G23" s="127">
        <v>5689.2210834544339</v>
      </c>
      <c r="H23" s="556">
        <v>5600.4474817482351</v>
      </c>
      <c r="I23" s="513">
        <f t="shared" si="0"/>
        <v>1.5851162250072104E-2</v>
      </c>
      <c r="K23" s="543"/>
    </row>
    <row r="24" spans="1:11" x14ac:dyDescent="0.3">
      <c r="A24" s="490" t="s">
        <v>227</v>
      </c>
      <c r="B24" s="127">
        <v>154.107085925002</v>
      </c>
      <c r="C24" s="127">
        <v>2201.7644070687779</v>
      </c>
      <c r="D24" s="127">
        <v>326.26449271790005</v>
      </c>
      <c r="E24" s="127">
        <v>262.35792334145702</v>
      </c>
      <c r="F24" s="127">
        <v>6789.035318711296</v>
      </c>
      <c r="G24" s="127">
        <v>9733.5292277644312</v>
      </c>
      <c r="H24" s="556">
        <v>8804.9935469063166</v>
      </c>
      <c r="I24" s="513">
        <f t="shared" si="0"/>
        <v>0.10545557766869251</v>
      </c>
      <c r="K24" s="543"/>
    </row>
    <row r="25" spans="1:11" x14ac:dyDescent="0.3">
      <c r="A25" s="490" t="s">
        <v>228</v>
      </c>
      <c r="B25" s="127">
        <v>317.28867468434004</v>
      </c>
      <c r="C25" s="127">
        <v>4818.108272155926</v>
      </c>
      <c r="D25" s="127">
        <v>2849.6688339459852</v>
      </c>
      <c r="E25" s="127">
        <v>486.55364016000999</v>
      </c>
      <c r="F25" s="127">
        <v>1955.478883035325</v>
      </c>
      <c r="G25" s="127">
        <v>10427.098303981586</v>
      </c>
      <c r="H25" s="556">
        <v>12925.499271581135</v>
      </c>
      <c r="I25" s="513">
        <f t="shared" si="0"/>
        <v>-0.19329241486962911</v>
      </c>
    </row>
    <row r="26" spans="1:11" x14ac:dyDescent="0.3">
      <c r="A26" s="489" t="s">
        <v>214</v>
      </c>
      <c r="B26" s="128">
        <v>5917.9111739364416</v>
      </c>
      <c r="C26" s="128">
        <v>33548.832426403147</v>
      </c>
      <c r="D26" s="128">
        <v>48372.840865765502</v>
      </c>
      <c r="E26" s="128">
        <v>36611.046736159275</v>
      </c>
      <c r="F26" s="128">
        <v>38532.079406496261</v>
      </c>
      <c r="G26" s="128">
        <v>162982.71060876059</v>
      </c>
      <c r="H26" s="128">
        <f>SUM(H27:H28)</f>
        <v>171854.43755798807</v>
      </c>
      <c r="I26" s="516">
        <f t="shared" si="0"/>
        <v>-5.1623496461846829E-2</v>
      </c>
    </row>
    <row r="27" spans="1:11" x14ac:dyDescent="0.3">
      <c r="A27" s="490" t="s">
        <v>109</v>
      </c>
      <c r="B27" s="127">
        <v>5891.6667130706792</v>
      </c>
      <c r="C27" s="127">
        <v>30808.568305374076</v>
      </c>
      <c r="D27" s="127">
        <v>42040.291578633711</v>
      </c>
      <c r="E27" s="127">
        <v>33345.917261395953</v>
      </c>
      <c r="F27" s="127">
        <v>33185.566960213429</v>
      </c>
      <c r="G27" s="127">
        <v>145272.01081868782</v>
      </c>
      <c r="H27" s="556">
        <v>155475.98586597806</v>
      </c>
      <c r="I27" s="513">
        <f t="shared" si="0"/>
        <v>-6.5630553750507636E-2</v>
      </c>
    </row>
    <row r="28" spans="1:11" x14ac:dyDescent="0.3">
      <c r="A28" s="490" t="s">
        <v>103</v>
      </c>
      <c r="B28" s="127">
        <v>26.244460865763177</v>
      </c>
      <c r="C28" s="127">
        <v>2740.2641210290781</v>
      </c>
      <c r="D28" s="127">
        <v>6332.5492871318002</v>
      </c>
      <c r="E28" s="127">
        <v>3265.1294747633301</v>
      </c>
      <c r="F28" s="127">
        <v>5346.5124462828289</v>
      </c>
      <c r="G28" s="127">
        <v>17710.699790072798</v>
      </c>
      <c r="H28" s="556">
        <v>16378.451692010001</v>
      </c>
      <c r="I28" s="513">
        <f t="shared" si="0"/>
        <v>8.1341516470248232E-2</v>
      </c>
    </row>
    <row r="29" spans="1:11" x14ac:dyDescent="0.3">
      <c r="A29" s="490" t="s">
        <v>219</v>
      </c>
      <c r="B29" s="128">
        <v>26187.54331133973</v>
      </c>
      <c r="C29" s="128">
        <v>45770.878676272529</v>
      </c>
      <c r="D29" s="128">
        <v>24092.57608832595</v>
      </c>
      <c r="E29" s="128">
        <v>9985.6671829618499</v>
      </c>
      <c r="F29" s="128">
        <v>31786.372276360991</v>
      </c>
      <c r="G29" s="128">
        <v>137823.03753526104</v>
      </c>
      <c r="H29" s="128">
        <v>0</v>
      </c>
      <c r="I29" s="518" t="s">
        <v>269</v>
      </c>
    </row>
    <row r="30" spans="1:11" ht="17.25" thickBot="1" x14ac:dyDescent="0.35">
      <c r="A30" s="558" t="s">
        <v>110</v>
      </c>
      <c r="B30" s="495">
        <v>1718.2002094193358</v>
      </c>
      <c r="C30" s="495">
        <v>21826.348399253082</v>
      </c>
      <c r="D30" s="495">
        <v>39427.330769541353</v>
      </c>
      <c r="E30" s="495">
        <v>21286.666649277369</v>
      </c>
      <c r="F30" s="495">
        <v>17114.413369867558</v>
      </c>
      <c r="G30" s="495">
        <v>101372.95939735873</v>
      </c>
      <c r="H30" s="495">
        <v>0</v>
      </c>
      <c r="I30" s="549" t="s">
        <v>269</v>
      </c>
    </row>
    <row r="31" spans="1:11" ht="18" thickTop="1" thickBot="1" x14ac:dyDescent="0.35">
      <c r="A31" s="491" t="s">
        <v>69</v>
      </c>
      <c r="B31" s="485">
        <f t="shared" ref="B31:E31" si="1">B30+B29+B26+B19+B15+B10+B4</f>
        <v>109486.58062198166</v>
      </c>
      <c r="C31" s="485">
        <f t="shared" si="1"/>
        <v>882726.58858028555</v>
      </c>
      <c r="D31" s="485">
        <f t="shared" si="1"/>
        <v>734452.87856890832</v>
      </c>
      <c r="E31" s="485">
        <f t="shared" si="1"/>
        <v>554795.7054397699</v>
      </c>
      <c r="F31" s="485">
        <v>1104393.9913299924</v>
      </c>
      <c r="G31" s="485">
        <v>3385855.7445409377</v>
      </c>
      <c r="H31" s="579">
        <v>3021443.1274913601</v>
      </c>
      <c r="I31" s="548">
        <f>G31/H31-1</f>
        <v>0.12060879575520644</v>
      </c>
    </row>
    <row r="33" spans="8:8" x14ac:dyDescent="0.3">
      <c r="H33" s="127">
        <v>3021443.1274913647</v>
      </c>
    </row>
  </sheetData>
  <pageMargins left="0.7" right="0.7" top="0.75" bottom="0.75" header="0.3" footer="0.3"/>
  <pageSetup orientation="portrait" horizontalDpi="4294967292" verticalDpi="1200" r:id="rId1"/>
  <ignoredErrors>
    <ignoredError sqref="H20 H2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B17" sqref="B17"/>
    </sheetView>
  </sheetViews>
  <sheetFormatPr defaultRowHeight="16.5" x14ac:dyDescent="0.3"/>
  <cols>
    <col min="1" max="1" width="23" style="92" customWidth="1"/>
    <col min="2" max="2" width="10.42578125" style="92" bestFit="1" customWidth="1"/>
    <col min="3" max="5" width="9.140625" style="92"/>
    <col min="6" max="6" width="9.28515625" style="92" bestFit="1" customWidth="1"/>
    <col min="7" max="7" width="11.140625" style="92" customWidth="1"/>
    <col min="8" max="8" width="11" style="92" bestFit="1" customWidth="1"/>
    <col min="9" max="16384" width="9.140625" style="92"/>
  </cols>
  <sheetData>
    <row r="2" spans="1:9" ht="17.25" thickBot="1" x14ac:dyDescent="0.35">
      <c r="A2" s="239" t="s">
        <v>383</v>
      </c>
      <c r="F2" s="199"/>
      <c r="G2" s="199"/>
      <c r="H2" s="199"/>
      <c r="I2" s="199"/>
    </row>
    <row r="3" spans="1:9" ht="17.25" thickBot="1" x14ac:dyDescent="0.35">
      <c r="A3" s="509" t="s">
        <v>250</v>
      </c>
      <c r="B3" s="510" t="s">
        <v>252</v>
      </c>
      <c r="C3" s="510" t="s">
        <v>254</v>
      </c>
      <c r="D3" s="510" t="s">
        <v>255</v>
      </c>
      <c r="E3" s="510" t="s">
        <v>256</v>
      </c>
      <c r="F3" s="501" t="s">
        <v>257</v>
      </c>
      <c r="G3" s="501" t="s">
        <v>276</v>
      </c>
      <c r="H3" s="501" t="s">
        <v>277</v>
      </c>
      <c r="I3" s="501" t="s">
        <v>229</v>
      </c>
    </row>
    <row r="4" spans="1:9" ht="17.25" thickTop="1" x14ac:dyDescent="0.3">
      <c r="A4" s="527" t="s">
        <v>82</v>
      </c>
      <c r="B4" s="134">
        <v>0</v>
      </c>
      <c r="C4" s="134">
        <v>0</v>
      </c>
      <c r="D4" s="134">
        <v>0</v>
      </c>
      <c r="E4" s="134">
        <v>0</v>
      </c>
      <c r="F4" s="127">
        <v>0</v>
      </c>
      <c r="G4" s="127">
        <v>0</v>
      </c>
      <c r="H4" s="127">
        <v>0</v>
      </c>
      <c r="I4" s="514">
        <v>0</v>
      </c>
    </row>
    <row r="5" spans="1:9" x14ac:dyDescent="0.3">
      <c r="A5" s="507" t="s">
        <v>221</v>
      </c>
      <c r="B5" s="132">
        <v>0</v>
      </c>
      <c r="C5" s="132">
        <v>0</v>
      </c>
      <c r="D5" s="132">
        <v>0</v>
      </c>
      <c r="E5" s="132">
        <v>0</v>
      </c>
      <c r="F5" s="127">
        <v>0</v>
      </c>
      <c r="G5" s="127">
        <v>0</v>
      </c>
      <c r="H5" s="127">
        <v>0</v>
      </c>
      <c r="I5" s="514">
        <v>0</v>
      </c>
    </row>
    <row r="6" spans="1:9" x14ac:dyDescent="0.3">
      <c r="A6" s="527" t="s">
        <v>87</v>
      </c>
      <c r="B6" s="134">
        <v>501.21199061949994</v>
      </c>
      <c r="C6" s="134">
        <v>14580.279906630489</v>
      </c>
      <c r="D6" s="134">
        <v>38286.965715432721</v>
      </c>
      <c r="E6" s="134">
        <v>51994.785919654671</v>
      </c>
      <c r="F6" s="128">
        <v>1481.6856084319741</v>
      </c>
      <c r="G6" s="128">
        <v>106844.92914076935</v>
      </c>
      <c r="H6" s="128">
        <v>93428.079254790879</v>
      </c>
      <c r="I6" s="561">
        <v>0.1436061834193223</v>
      </c>
    </row>
    <row r="7" spans="1:9" x14ac:dyDescent="0.3">
      <c r="A7" s="507" t="s">
        <v>222</v>
      </c>
      <c r="B7" s="132">
        <v>501.21199061949994</v>
      </c>
      <c r="C7" s="132">
        <v>13938.075803100397</v>
      </c>
      <c r="D7" s="132">
        <v>2028.7109378214977</v>
      </c>
      <c r="E7" s="132">
        <v>8448.9075935867477</v>
      </c>
      <c r="F7" s="127">
        <v>1441.2881465607481</v>
      </c>
      <c r="G7" s="127">
        <v>26358.194471688894</v>
      </c>
      <c r="H7" s="127">
        <v>23965.588292961824</v>
      </c>
      <c r="I7" s="514">
        <v>9.9835069745804139E-2</v>
      </c>
    </row>
    <row r="8" spans="1:9" x14ac:dyDescent="0.3">
      <c r="A8" s="507" t="s">
        <v>223</v>
      </c>
      <c r="B8" s="132">
        <v>0</v>
      </c>
      <c r="C8" s="132">
        <v>642.20410353008992</v>
      </c>
      <c r="D8" s="132">
        <v>36258.254777611219</v>
      </c>
      <c r="E8" s="132">
        <v>43545.878326067919</v>
      </c>
      <c r="F8" s="127">
        <v>40.397461871225993</v>
      </c>
      <c r="G8" s="127">
        <v>80486.734669080455</v>
      </c>
      <c r="H8" s="127">
        <v>69462.490961829069</v>
      </c>
      <c r="I8" s="514">
        <v>0.15870786599503628</v>
      </c>
    </row>
    <row r="9" spans="1:9" x14ac:dyDescent="0.3">
      <c r="A9" s="507" t="s">
        <v>224</v>
      </c>
      <c r="B9" s="132">
        <v>0</v>
      </c>
      <c r="C9" s="132">
        <v>0</v>
      </c>
      <c r="D9" s="132">
        <v>0</v>
      </c>
      <c r="E9" s="132">
        <v>0</v>
      </c>
      <c r="F9" s="127">
        <v>0</v>
      </c>
      <c r="G9" s="127">
        <v>0</v>
      </c>
      <c r="H9" s="127">
        <v>0</v>
      </c>
      <c r="I9" s="514">
        <v>0</v>
      </c>
    </row>
    <row r="10" spans="1:9" x14ac:dyDescent="0.3">
      <c r="A10" s="527" t="s">
        <v>96</v>
      </c>
      <c r="B10" s="134">
        <v>25.787139815402004</v>
      </c>
      <c r="C10" s="134">
        <v>835.76988365412831</v>
      </c>
      <c r="D10" s="134">
        <v>95.649158350148696</v>
      </c>
      <c r="E10" s="134">
        <v>112.91168350074119</v>
      </c>
      <c r="F10" s="128">
        <v>320.28014855653959</v>
      </c>
      <c r="G10" s="128">
        <v>1390.3980138769598</v>
      </c>
      <c r="H10" s="128">
        <v>4057.1797379747231</v>
      </c>
      <c r="I10" s="561">
        <v>-0.65729937945243133</v>
      </c>
    </row>
    <row r="11" spans="1:9" x14ac:dyDescent="0.3">
      <c r="A11" s="507" t="s">
        <v>213</v>
      </c>
      <c r="B11" s="132">
        <v>25.787139815402004</v>
      </c>
      <c r="C11" s="132">
        <v>653.31282115632496</v>
      </c>
      <c r="D11" s="132">
        <v>17.494107660205</v>
      </c>
      <c r="E11" s="132">
        <v>13.2472958829952</v>
      </c>
      <c r="F11" s="127">
        <v>316.85243759103003</v>
      </c>
      <c r="G11" s="127">
        <v>1026.693802105957</v>
      </c>
      <c r="H11" s="127">
        <v>3810.2931582777119</v>
      </c>
      <c r="I11" s="514">
        <v>-0.73054729401187801</v>
      </c>
    </row>
    <row r="12" spans="1:9" x14ac:dyDescent="0.3">
      <c r="A12" s="507" t="s">
        <v>97</v>
      </c>
      <c r="B12" s="132">
        <v>25.787139815402004</v>
      </c>
      <c r="C12" s="132">
        <v>641.83621509408499</v>
      </c>
      <c r="D12" s="132">
        <v>17.494107660205</v>
      </c>
      <c r="E12" s="132">
        <v>10.012144408051199</v>
      </c>
      <c r="F12" s="127">
        <v>316.85243759103003</v>
      </c>
      <c r="G12" s="127">
        <v>1011.9820445687731</v>
      </c>
      <c r="H12" s="127">
        <v>3747.8941514445723</v>
      </c>
      <c r="I12" s="514">
        <v>-0.72998649276721994</v>
      </c>
    </row>
    <row r="13" spans="1:9" x14ac:dyDescent="0.3">
      <c r="A13" s="507" t="s">
        <v>98</v>
      </c>
      <c r="B13" s="132">
        <v>0</v>
      </c>
      <c r="C13" s="132">
        <v>11.47660606224</v>
      </c>
      <c r="D13" s="132">
        <v>0</v>
      </c>
      <c r="E13" s="132">
        <v>3.2351514749439998</v>
      </c>
      <c r="F13" s="127">
        <v>0</v>
      </c>
      <c r="G13" s="127">
        <v>14.711757537183999</v>
      </c>
      <c r="H13" s="127">
        <v>62.399006833139993</v>
      </c>
      <c r="I13" s="514">
        <v>-0.76423090231989699</v>
      </c>
    </row>
    <row r="14" spans="1:9" x14ac:dyDescent="0.3">
      <c r="A14" s="507" t="s">
        <v>226</v>
      </c>
      <c r="B14" s="132">
        <v>0</v>
      </c>
      <c r="C14" s="132">
        <v>33.081171589809998</v>
      </c>
      <c r="D14" s="132">
        <v>15.9112361730777</v>
      </c>
      <c r="E14" s="132">
        <v>87.982509947137984</v>
      </c>
      <c r="F14" s="127">
        <v>0</v>
      </c>
      <c r="G14" s="127">
        <v>136.97491771002569</v>
      </c>
      <c r="H14" s="127">
        <v>54.788607724322205</v>
      </c>
      <c r="I14" s="514">
        <v>1.5000620274790935</v>
      </c>
    </row>
    <row r="15" spans="1:9" x14ac:dyDescent="0.3">
      <c r="A15" s="507" t="s">
        <v>228</v>
      </c>
      <c r="B15" s="132">
        <v>0</v>
      </c>
      <c r="C15" s="132">
        <v>149.37589090799338</v>
      </c>
      <c r="D15" s="132">
        <v>62.243814516865996</v>
      </c>
      <c r="E15" s="132">
        <v>11.681877670608001</v>
      </c>
      <c r="F15" s="127">
        <v>3.4277109655096001</v>
      </c>
      <c r="G15" s="127">
        <v>226.72929406097697</v>
      </c>
      <c r="H15" s="127">
        <v>192.09797197268989</v>
      </c>
      <c r="I15" s="514">
        <v>0.1802794778760628</v>
      </c>
    </row>
    <row r="16" spans="1:9" x14ac:dyDescent="0.3">
      <c r="A16" s="527" t="s">
        <v>214</v>
      </c>
      <c r="B16" s="134">
        <v>2324.7709090988651</v>
      </c>
      <c r="C16" s="134">
        <v>14709.861830834001</v>
      </c>
      <c r="D16" s="134">
        <v>7461.4094261724204</v>
      </c>
      <c r="E16" s="134">
        <v>10612.62666855299</v>
      </c>
      <c r="F16" s="128">
        <v>5308.1470742272777</v>
      </c>
      <c r="G16" s="128">
        <v>40416.815908885546</v>
      </c>
      <c r="H16" s="128">
        <v>30719.86105208594</v>
      </c>
      <c r="I16" s="561">
        <v>0.31565751031094469</v>
      </c>
    </row>
    <row r="17" spans="1:9" x14ac:dyDescent="0.3">
      <c r="A17" s="507" t="s">
        <v>109</v>
      </c>
      <c r="B17" s="132">
        <v>2324.7709090988651</v>
      </c>
      <c r="C17" s="132">
        <v>14709.861830834001</v>
      </c>
      <c r="D17" s="132">
        <v>7461.4094261724204</v>
      </c>
      <c r="E17" s="132">
        <v>10612.62666855299</v>
      </c>
      <c r="F17" s="127">
        <v>5308.1470742272777</v>
      </c>
      <c r="G17" s="127">
        <v>40416.815908885546</v>
      </c>
      <c r="H17" s="127">
        <v>30305.42425829744</v>
      </c>
      <c r="I17" s="514">
        <v>0.33364956597892426</v>
      </c>
    </row>
    <row r="18" spans="1:9" x14ac:dyDescent="0.3">
      <c r="A18" s="507" t="s">
        <v>103</v>
      </c>
      <c r="B18" s="132">
        <v>0</v>
      </c>
      <c r="C18" s="132">
        <v>0</v>
      </c>
      <c r="D18" s="132">
        <v>0</v>
      </c>
      <c r="E18" s="132">
        <v>0</v>
      </c>
      <c r="F18" s="127">
        <v>0</v>
      </c>
      <c r="G18" s="127">
        <v>0</v>
      </c>
      <c r="H18" s="127">
        <v>414.43679378850004</v>
      </c>
      <c r="I18" s="514">
        <v>-1</v>
      </c>
    </row>
    <row r="19" spans="1:9" ht="17.25" thickBot="1" x14ac:dyDescent="0.35">
      <c r="A19" s="529" t="s">
        <v>110</v>
      </c>
      <c r="B19" s="530">
        <v>0</v>
      </c>
      <c r="C19" s="530">
        <v>0</v>
      </c>
      <c r="D19" s="530">
        <v>0</v>
      </c>
      <c r="E19" s="530">
        <v>0</v>
      </c>
      <c r="F19" s="484">
        <v>0</v>
      </c>
      <c r="G19" s="495">
        <v>0</v>
      </c>
      <c r="H19" s="495">
        <v>0</v>
      </c>
      <c r="I19" s="562">
        <v>0</v>
      </c>
    </row>
    <row r="20" spans="1:9" ht="18" thickTop="1" thickBot="1" x14ac:dyDescent="0.35">
      <c r="A20" s="559" t="s">
        <v>69</v>
      </c>
      <c r="B20" s="560">
        <v>2851.770039533767</v>
      </c>
      <c r="C20" s="560">
        <v>30125.911621118616</v>
      </c>
      <c r="D20" s="525">
        <v>45844.024299955287</v>
      </c>
      <c r="E20" s="525">
        <v>62720.324271708407</v>
      </c>
      <c r="F20" s="485">
        <v>7110.1128312157916</v>
      </c>
      <c r="G20" s="485">
        <v>148652.14306353184</v>
      </c>
      <c r="H20" s="485">
        <v>128205.12004485154</v>
      </c>
      <c r="I20" s="506">
        <v>0.15948678969706576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B17" sqref="B17"/>
    </sheetView>
  </sheetViews>
  <sheetFormatPr defaultRowHeight="16.5" x14ac:dyDescent="0.3"/>
  <cols>
    <col min="1" max="1" width="20" style="1" bestFit="1" customWidth="1"/>
    <col min="2" max="2" width="12" style="1" bestFit="1" customWidth="1"/>
    <col min="3" max="6" width="10" style="1" bestFit="1" customWidth="1"/>
    <col min="7" max="7" width="13.140625" style="1" bestFit="1" customWidth="1"/>
    <col min="8" max="16384" width="9.140625" style="1"/>
  </cols>
  <sheetData>
    <row r="2" spans="1:7" ht="17.25" thickBot="1" x14ac:dyDescent="0.35">
      <c r="A2" s="10" t="s">
        <v>323</v>
      </c>
    </row>
    <row r="3" spans="1:7" ht="17.25" thickBot="1" x14ac:dyDescent="0.35">
      <c r="A3" s="605" t="s">
        <v>107</v>
      </c>
      <c r="B3" s="606" t="s">
        <v>252</v>
      </c>
      <c r="C3" s="606" t="s">
        <v>254</v>
      </c>
      <c r="D3" s="606" t="s">
        <v>255</v>
      </c>
      <c r="E3" s="606" t="s">
        <v>256</v>
      </c>
      <c r="F3" s="606" t="s">
        <v>257</v>
      </c>
      <c r="G3" s="607" t="s">
        <v>279</v>
      </c>
    </row>
    <row r="4" spans="1:7" ht="17.25" thickTop="1" x14ac:dyDescent="0.3">
      <c r="A4" s="608" t="s">
        <v>83</v>
      </c>
      <c r="B4" s="7">
        <f>IFERROR([4]Pa!B5*1000/[4]Ha!B5,"")</f>
        <v>1320.8373094905783</v>
      </c>
      <c r="C4" s="7">
        <f>IFERROR([4]Pa!C5*1000/[4]Ha!C5,"")</f>
        <v>1724.9056954654843</v>
      </c>
      <c r="D4" s="7">
        <f>IFERROR([4]Pa!D5*1000/[4]Ha!D5,"")</f>
        <v>1366.4279575950145</v>
      </c>
      <c r="E4" s="7">
        <f>IFERROR([4]Pa!E5*1000/[4]Ha!E5,"")</f>
        <v>1649.3654785344793</v>
      </c>
      <c r="F4" s="7">
        <f>IFERROR([4]Pa!F5*1000/[4]Ha!F5,"")</f>
        <v>1495.7054095605954</v>
      </c>
      <c r="G4" s="160">
        <f>IFERROR([4]Pa!G5*1000/[4]Ha!G5,"")</f>
        <v>1524.7576837577319</v>
      </c>
    </row>
    <row r="5" spans="1:7" x14ac:dyDescent="0.3">
      <c r="A5" s="608" t="s">
        <v>85</v>
      </c>
      <c r="B5" s="7" t="str">
        <f>IFERROR([4]Pa!B6*1000/[4]Ha!B6,"")</f>
        <v/>
      </c>
      <c r="C5" s="7">
        <f>IFERROR([4]Pa!C6*1000/[4]Ha!C6,"")</f>
        <v>1602.433279811547</v>
      </c>
      <c r="D5" s="7">
        <f>IFERROR([4]Pa!D6*1000/[4]Ha!D6,"")</f>
        <v>1167.0399381819777</v>
      </c>
      <c r="E5" s="7">
        <f>IFERROR([4]Pa!E6*1000/[4]Ha!E6,"")</f>
        <v>2192.7304215186441</v>
      </c>
      <c r="F5" s="7">
        <f>IFERROR([4]Pa!F6*1000/[4]Ha!F6,"")</f>
        <v>1214.2342417546429</v>
      </c>
      <c r="G5" s="160">
        <f>IFERROR([4]Pa!G6*1000/[4]Ha!G6,"")</f>
        <v>1347.2934807880547</v>
      </c>
    </row>
    <row r="6" spans="1:7" x14ac:dyDescent="0.3">
      <c r="A6" s="608" t="s">
        <v>84</v>
      </c>
      <c r="B6" s="7">
        <f>IFERROR([4]Pa!B7*1000/[4]Ha!B7,"")</f>
        <v>2779.0620449194598</v>
      </c>
      <c r="C6" s="7">
        <f>IFERROR([4]Pa!C7*1000/[4]Ha!C7,"")</f>
        <v>3013.0848451920388</v>
      </c>
      <c r="D6" s="7">
        <f>IFERROR([4]Pa!D7*1000/[4]Ha!D7,"")</f>
        <v>3774.0540840037656</v>
      </c>
      <c r="E6" s="7" t="str">
        <f>IFERROR([4]Pa!E7*1000/[4]Ha!E7,"")</f>
        <v/>
      </c>
      <c r="F6" s="7">
        <f>IFERROR([4]Pa!F7*1000/[4]Ha!F7,"")</f>
        <v>3630.655264978056</v>
      </c>
      <c r="G6" s="160">
        <f>IFERROR([4]Pa!G7*1000/[4]Ha!G7,"")</f>
        <v>3420.4053275011825</v>
      </c>
    </row>
    <row r="7" spans="1:7" x14ac:dyDescent="0.3">
      <c r="A7" s="608" t="s">
        <v>86</v>
      </c>
      <c r="B7" s="7" t="str">
        <f>IFERROR([4]Pa!B8*1000/[4]Ha!B8,"")</f>
        <v/>
      </c>
      <c r="C7" s="7">
        <f>IFERROR([4]Pa!C8*1000/[4]Ha!C8,"")</f>
        <v>1073.729</v>
      </c>
      <c r="D7" s="7">
        <f>IFERROR([4]Pa!D8*1000/[4]Ha!D8,"")</f>
        <v>851.38602605739391</v>
      </c>
      <c r="E7" s="7">
        <f>IFERROR([4]Pa!E8*1000/[4]Ha!E8,"")</f>
        <v>1678.0344285756375</v>
      </c>
      <c r="F7" s="7">
        <f>IFERROR([4]Pa!F8*1000/[4]Ha!F8,"")</f>
        <v>1217.4000899305427</v>
      </c>
      <c r="G7" s="160">
        <f>IFERROR([4]Pa!G8*1000/[4]Ha!G8,"")</f>
        <v>1325.1699121917879</v>
      </c>
    </row>
    <row r="8" spans="1:7" x14ac:dyDescent="0.3">
      <c r="A8" s="608" t="s">
        <v>88</v>
      </c>
      <c r="B8" s="7">
        <f>IFERROR([4]Pa!B9*1000/[4]Ha!B9,"")</f>
        <v>14076.468565364277</v>
      </c>
      <c r="C8" s="7">
        <f>IFERROR([4]Pa!C9*1000/[4]Ha!C9,"")</f>
        <v>14907.603547550467</v>
      </c>
      <c r="D8" s="7">
        <f>IFERROR([4]Pa!D9*1000/[4]Ha!D9,"")</f>
        <v>11940.804783846106</v>
      </c>
      <c r="E8" s="7">
        <f>IFERROR([4]Pa!E9*1000/[4]Ha!E9,"")</f>
        <v>14218.001889851663</v>
      </c>
      <c r="F8" s="7">
        <f>IFERROR([4]Pa!F9*1000/[4]Ha!F9,"")</f>
        <v>13671.910504577147</v>
      </c>
      <c r="G8" s="160">
        <f>IFERROR([4]Pa!G9*1000/[4]Ha!G9,"")</f>
        <v>13551.03470221669</v>
      </c>
    </row>
    <row r="9" spans="1:7" x14ac:dyDescent="0.3">
      <c r="A9" s="608" t="s">
        <v>222</v>
      </c>
      <c r="B9" s="7">
        <f>IFERROR([4]Pa!B10*1000/[4]Ha!B10,"")</f>
        <v>7433.2582735678552</v>
      </c>
      <c r="C9" s="7">
        <f>IFERROR([4]Pa!C10*1000/[4]Ha!C10,"")</f>
        <v>8504.6632616722309</v>
      </c>
      <c r="D9" s="7">
        <f>IFERROR([4]Pa!D10*1000/[4]Ha!D10,"")</f>
        <v>6777.1515315313218</v>
      </c>
      <c r="E9" s="7">
        <f>IFERROR([4]Pa!E10*1000/[4]Ha!E10,"")</f>
        <v>7964.3208830438653</v>
      </c>
      <c r="F9" s="7">
        <f>IFERROR([4]Pa!F10*1000/[4]Ha!F10,"")</f>
        <v>6644.2640591357558</v>
      </c>
      <c r="G9" s="160">
        <f>IFERROR([4]Pa!G10*1000/[4]Ha!G10,"")</f>
        <v>7564.7125161838931</v>
      </c>
    </row>
    <row r="10" spans="1:7" x14ac:dyDescent="0.3">
      <c r="A10" s="608" t="s">
        <v>223</v>
      </c>
      <c r="B10" s="7">
        <f>IFERROR([4]Pa!B11*1000/[4]Ha!B11,"")</f>
        <v>4810.6282629564585</v>
      </c>
      <c r="C10" s="7">
        <f>IFERROR([4]Pa!C11*1000/[4]Ha!C11,"")</f>
        <v>5345.4238582103981</v>
      </c>
      <c r="D10" s="7">
        <f>IFERROR([4]Pa!D11*1000/[4]Ha!D11,"")</f>
        <v>11071.775223840614</v>
      </c>
      <c r="E10" s="7">
        <f>IFERROR([4]Pa!E11*1000/[4]Ha!E11,"")</f>
        <v>8453.1914328496441</v>
      </c>
      <c r="F10" s="7">
        <f>IFERROR([4]Pa!F11*1000/[4]Ha!F11,"")</f>
        <v>5083.2585982393784</v>
      </c>
      <c r="G10" s="160">
        <f>IFERROR([4]Pa!G11*1000/[4]Ha!G11,"")</f>
        <v>8645.6147004560644</v>
      </c>
    </row>
    <row r="11" spans="1:7" x14ac:dyDescent="0.3">
      <c r="A11" s="608" t="s">
        <v>224</v>
      </c>
      <c r="B11" s="7">
        <f>IFERROR([4]Pa!B12*1000/[4]Ha!B12,"")</f>
        <v>2711.5413981035163</v>
      </c>
      <c r="C11" s="7">
        <f>IFERROR([4]Pa!C12*1000/[4]Ha!C12,"")</f>
        <v>6277.0120379203518</v>
      </c>
      <c r="D11" s="7">
        <f>IFERROR([4]Pa!D12*1000/[4]Ha!D12,"")</f>
        <v>7358.9009526380505</v>
      </c>
      <c r="E11" s="7">
        <f>IFERROR([4]Pa!E12*1000/[4]Ha!E12,"")</f>
        <v>5010.5143633855141</v>
      </c>
      <c r="F11" s="7">
        <f>IFERROR([4]Pa!F12*1000/[4]Ha!F12,"")</f>
        <v>4816.9397221130803</v>
      </c>
      <c r="G11" s="160">
        <f>IFERROR([4]Pa!G12*1000/[4]Ha!G12,"")</f>
        <v>6191.8809225748591</v>
      </c>
    </row>
    <row r="12" spans="1:7" x14ac:dyDescent="0.3">
      <c r="A12" s="608" t="s">
        <v>225</v>
      </c>
      <c r="B12" s="7">
        <f>IFERROR([4]Pa!B13*1000/[4]Ha!B13,"")</f>
        <v>19834.365903487738</v>
      </c>
      <c r="C12" s="7">
        <f>IFERROR([4]Pa!C13*1000/[4]Ha!C13,"")</f>
        <v>18782.170716790955</v>
      </c>
      <c r="D12" s="7">
        <f>IFERROR([4]Pa!D13*1000/[4]Ha!D13,"")</f>
        <v>16151.325527085935</v>
      </c>
      <c r="E12" s="7">
        <f>IFERROR([4]Pa!E13*1000/[4]Ha!E13,"")</f>
        <v>19980.324709493416</v>
      </c>
      <c r="F12" s="7">
        <f>IFERROR([4]Pa!F13*1000/[4]Ha!F13,"")</f>
        <v>19109.234749815445</v>
      </c>
      <c r="G12" s="160">
        <f>IFERROR([4]Pa!G13*1000/[4]Ha!G13,"")</f>
        <v>18970.212789960195</v>
      </c>
    </row>
    <row r="13" spans="1:7" x14ac:dyDescent="0.3">
      <c r="A13" s="608" t="s">
        <v>95</v>
      </c>
      <c r="B13" s="7">
        <f>IFERROR([4]Pa!B14*1000/[4]Ha!B14,"")</f>
        <v>22757.871341003378</v>
      </c>
      <c r="C13" s="7">
        <f>IFERROR([4]Pa!C14*1000/[4]Ha!C14,"")</f>
        <v>22760.8937015263</v>
      </c>
      <c r="D13" s="7">
        <f>IFERROR([4]Pa!D14*1000/[4]Ha!D14,"")</f>
        <v>20315.795624810933</v>
      </c>
      <c r="E13" s="7">
        <f>IFERROR([4]Pa!E14*1000/[4]Ha!E14,"")</f>
        <v>22352.219954556462</v>
      </c>
      <c r="F13" s="7">
        <f>IFERROR([4]Pa!F14*1000/[4]Ha!F14,"")</f>
        <v>20399.733931120707</v>
      </c>
      <c r="G13" s="160">
        <f>IFERROR([4]Pa!G14*1000/[4]Ha!G14,"")</f>
        <v>21693.256740997509</v>
      </c>
    </row>
    <row r="14" spans="1:7" x14ac:dyDescent="0.3">
      <c r="A14" s="608" t="s">
        <v>93</v>
      </c>
      <c r="B14" s="7">
        <f>IFERROR([4]Pa!B15*1000/[4]Ha!B15,"")</f>
        <v>11199.603607275856</v>
      </c>
      <c r="C14" s="7">
        <f>IFERROR([4]Pa!C15*1000/[4]Ha!C15,"")</f>
        <v>11505.606962890808</v>
      </c>
      <c r="D14" s="7">
        <f>IFERROR([4]Pa!D15*1000/[4]Ha!D15,"")</f>
        <v>11920.810834716996</v>
      </c>
      <c r="E14" s="7">
        <f>IFERROR([4]Pa!E15*1000/[4]Ha!E15,"")</f>
        <v>13536.33550538346</v>
      </c>
      <c r="F14" s="7">
        <f>IFERROR([4]Pa!F15*1000/[4]Ha!F15,"")</f>
        <v>12807.573705258865</v>
      </c>
      <c r="G14" s="160">
        <f>IFERROR([4]Pa!G15*1000/[4]Ha!G15,"")</f>
        <v>12271.358619141476</v>
      </c>
    </row>
    <row r="15" spans="1:7" x14ac:dyDescent="0.3">
      <c r="A15" s="608" t="s">
        <v>97</v>
      </c>
      <c r="B15" s="7">
        <f>IFERROR([4]Pa!B16*1000/[4]Ha!B16,"")</f>
        <v>945.30099984920992</v>
      </c>
      <c r="C15" s="7">
        <f>IFERROR([4]Pa!C16*1000/[4]Ha!C16,"")</f>
        <v>859.45448350027675</v>
      </c>
      <c r="D15" s="7">
        <f>IFERROR([4]Pa!D16*1000/[4]Ha!D16,"")</f>
        <v>767.09577632278922</v>
      </c>
      <c r="E15" s="7">
        <f>IFERROR([4]Pa!E16*1000/[4]Ha!E16,"")</f>
        <v>844.32190781023678</v>
      </c>
      <c r="F15" s="7">
        <f>IFERROR([4]Pa!F16*1000/[4]Ha!F16,"")</f>
        <v>762.11202213266188</v>
      </c>
      <c r="G15" s="160">
        <f>IFERROR([4]Pa!G16*1000/[4]Ha!G16,"")</f>
        <v>809.93674453828191</v>
      </c>
    </row>
    <row r="16" spans="1:7" x14ac:dyDescent="0.3">
      <c r="A16" s="507" t="s">
        <v>101</v>
      </c>
      <c r="B16" s="7">
        <f>IFERROR([4]Pa!B17*1000/[4]Ha!B17,"")</f>
        <v>325.1148</v>
      </c>
      <c r="C16" s="7">
        <f>IFERROR([4]Pa!C17*1000/[4]Ha!C17,"")</f>
        <v>645.81017175816271</v>
      </c>
      <c r="D16" s="7">
        <f>IFERROR([4]Pa!D17*1000/[4]Ha!D17,"")</f>
        <v>701.9796983333332</v>
      </c>
      <c r="E16" s="7" t="str">
        <f>IFERROR([4]Pa!E17*1000/[4]Ha!E17,"")</f>
        <v/>
      </c>
      <c r="F16" s="7">
        <f>IFERROR([4]Pa!F17*1000/[4]Ha!F17,"")</f>
        <v>552.94107241394499</v>
      </c>
      <c r="G16" s="160">
        <f>IFERROR([4]Pa!G17*1000/[4]Ha!G17,"")</f>
        <v>628.74221141498322</v>
      </c>
    </row>
    <row r="17" spans="1:7" x14ac:dyDescent="0.3">
      <c r="A17" s="608" t="s">
        <v>98</v>
      </c>
      <c r="B17" s="7">
        <f>IFERROR([4]Pa!B18*1000/[4]Ha!B18,"")</f>
        <v>809.47034905335738</v>
      </c>
      <c r="C17" s="7">
        <f>IFERROR([4]Pa!C18*1000/[4]Ha!C18,"")</f>
        <v>1055.0668278784926</v>
      </c>
      <c r="D17" s="7">
        <f>IFERROR([4]Pa!D18*1000/[4]Ha!D18,"")</f>
        <v>991.91112987859765</v>
      </c>
      <c r="E17" s="7">
        <f>IFERROR([4]Pa!E18*1000/[4]Ha!E18,"")</f>
        <v>1093.1730505426531</v>
      </c>
      <c r="F17" s="7">
        <f>IFERROR([4]Pa!F18*1000/[4]Ha!F18,"")</f>
        <v>803.50476792560073</v>
      </c>
      <c r="G17" s="160">
        <f>IFERROR([4]Pa!G18*1000/[4]Ha!G18,"")</f>
        <v>1035.1015751548325</v>
      </c>
    </row>
    <row r="18" spans="1:7" x14ac:dyDescent="0.3">
      <c r="A18" s="608" t="s">
        <v>100</v>
      </c>
      <c r="B18" s="7">
        <f>IFERROR([4]Pa!B19*1000/[4]Ha!B19,"")</f>
        <v>634.93831722580455</v>
      </c>
      <c r="C18" s="7">
        <f>IFERROR([4]Pa!C19*1000/[4]Ha!C19,"")</f>
        <v>610.39236224582805</v>
      </c>
      <c r="D18" s="7">
        <f>IFERROR([4]Pa!D19*1000/[4]Ha!D19,"")</f>
        <v>439.07337652895779</v>
      </c>
      <c r="E18" s="7">
        <f>IFERROR([4]Pa!E19*1000/[4]Ha!E19,"")</f>
        <v>708.17985849229319</v>
      </c>
      <c r="F18" s="7">
        <f>IFERROR([4]Pa!F19*1000/[4]Ha!F19,"")</f>
        <v>532.75926344179163</v>
      </c>
      <c r="G18" s="160">
        <f>IFERROR([4]Pa!G19*1000/[4]Ha!G19,"")</f>
        <v>595.24345599897447</v>
      </c>
    </row>
    <row r="19" spans="1:7" x14ac:dyDescent="0.3">
      <c r="A19" s="608" t="s">
        <v>99</v>
      </c>
      <c r="B19" s="7">
        <f>IFERROR([4]Pa!B20*1000/[4]Ha!B20,"")</f>
        <v>707.42274825789093</v>
      </c>
      <c r="C19" s="7">
        <f>IFERROR([4]Pa!C20*1000/[4]Ha!C20,"")</f>
        <v>610.7592838400958</v>
      </c>
      <c r="D19" s="7">
        <f>IFERROR([4]Pa!D20*1000/[4]Ha!D20,"")</f>
        <v>397.69453983946113</v>
      </c>
      <c r="E19" s="7">
        <f>IFERROR([4]Pa!E20*1000/[4]Ha!E20,"")</f>
        <v>578.54518790389295</v>
      </c>
      <c r="F19" s="7">
        <f>IFERROR([4]Pa!F20*1000/[4]Ha!F20,"")</f>
        <v>620.13901516187241</v>
      </c>
      <c r="G19" s="160">
        <f>IFERROR([4]Pa!G20*1000/[4]Ha!G20,"")</f>
        <v>612.78575968711777</v>
      </c>
    </row>
    <row r="20" spans="1:7" x14ac:dyDescent="0.3">
      <c r="A20" s="608" t="s">
        <v>102</v>
      </c>
      <c r="B20" s="7">
        <f>IFERROR([4]Pa!B21*1000/[4]Ha!B21,"")</f>
        <v>875.2088317647333</v>
      </c>
      <c r="C20" s="7">
        <f>IFERROR([4]Pa!C21*1000/[4]Ha!C21,"")</f>
        <v>460.34613685390525</v>
      </c>
      <c r="D20" s="7">
        <f>IFERROR([4]Pa!D21*1000/[4]Ha!D21,"")</f>
        <v>644.91634014075601</v>
      </c>
      <c r="E20" s="7">
        <f>IFERROR([4]Pa!E21*1000/[4]Ha!E21,"")</f>
        <v>363.46656345477595</v>
      </c>
      <c r="F20" s="7">
        <f>IFERROR([4]Pa!F21*1000/[4]Ha!F21,"")</f>
        <v>538.69831595299536</v>
      </c>
      <c r="G20" s="160">
        <f>IFERROR([4]Pa!G21*1000/[4]Ha!G21,"")</f>
        <v>506.25883709855407</v>
      </c>
    </row>
    <row r="21" spans="1:7" x14ac:dyDescent="0.3">
      <c r="A21" s="608" t="s">
        <v>109</v>
      </c>
      <c r="B21" s="7">
        <f>IFERROR([4]Pa!B22*1000/[4]Ha!B22,"")</f>
        <v>11538.348861296159</v>
      </c>
      <c r="C21" s="7">
        <f>IFERROR([4]Pa!C22*1000/[4]Ha!C22,"")</f>
        <v>12613.003768400886</v>
      </c>
      <c r="D21" s="7">
        <f>IFERROR([4]Pa!D22*1000/[4]Ha!D22,"")</f>
        <v>11856.09201353157</v>
      </c>
      <c r="E21" s="7">
        <f>IFERROR([4]Pa!E22*1000/[4]Ha!E22,"")</f>
        <v>12627.108290093569</v>
      </c>
      <c r="F21" s="7">
        <f>IFERROR([4]Pa!F22*1000/[4]Ha!F22,"")</f>
        <v>10510.929965109835</v>
      </c>
      <c r="G21" s="160">
        <f>IFERROR([4]Pa!G22*1000/[4]Ha!G22,"")</f>
        <v>11939.25011445042</v>
      </c>
    </row>
    <row r="22" spans="1:7" ht="17.25" thickBot="1" x14ac:dyDescent="0.35">
      <c r="A22" s="609" t="s">
        <v>103</v>
      </c>
      <c r="B22" s="575">
        <f>IFERROR([4]Pa!B23*1000/[4]Ha!B23,"")</f>
        <v>10163.461538175821</v>
      </c>
      <c r="C22" s="575">
        <f>IFERROR([4]Pa!C23*1000/[4]Ha!C23,"")</f>
        <v>7902.8443960662771</v>
      </c>
      <c r="D22" s="575">
        <f>IFERROR([4]Pa!D23*1000/[4]Ha!D23,"")</f>
        <v>9652.1932380707021</v>
      </c>
      <c r="E22" s="575">
        <f>IFERROR([4]Pa!E23*1000/[4]Ha!E23,"")</f>
        <v>7558.558730134655</v>
      </c>
      <c r="F22" s="575">
        <f>IFERROR([4]Pa!F23*1000/[4]Ha!F23,"")</f>
        <v>8109.2314220208063</v>
      </c>
      <c r="G22" s="186">
        <f>IFERROR([4]Pa!G23*1000/[4]Ha!G23,"")</f>
        <v>8415.5532299719034</v>
      </c>
    </row>
    <row r="23" spans="1:7" x14ac:dyDescent="0.3">
      <c r="C23" s="45"/>
      <c r="D23" s="45"/>
      <c r="E23" s="45"/>
      <c r="F23" s="45"/>
    </row>
  </sheetData>
  <pageMargins left="0.7" right="0.7" top="0.75" bottom="0.75" header="0.3" footer="0.3"/>
  <pageSetup orientation="portrait" horizontalDpi="4294967292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B17" sqref="B17"/>
    </sheetView>
  </sheetViews>
  <sheetFormatPr defaultRowHeight="16.5" x14ac:dyDescent="0.3"/>
  <cols>
    <col min="1" max="1" width="20" style="1" bestFit="1" customWidth="1"/>
    <col min="2" max="2" width="11.7109375" style="1" bestFit="1" customWidth="1"/>
    <col min="3" max="5" width="10" style="1" bestFit="1" customWidth="1"/>
    <col min="6" max="6" width="11" style="1" bestFit="1" customWidth="1"/>
    <col min="7" max="7" width="13.42578125" style="1" bestFit="1" customWidth="1"/>
    <col min="8" max="8" width="9.140625" style="1"/>
    <col min="9" max="9" width="9.140625" style="91"/>
    <col min="10" max="16384" width="9.140625" style="1"/>
  </cols>
  <sheetData>
    <row r="2" spans="1:7" ht="17.25" thickBot="1" x14ac:dyDescent="0.35">
      <c r="A2" s="10" t="s">
        <v>324</v>
      </c>
    </row>
    <row r="3" spans="1:7" ht="17.25" thickBot="1" x14ac:dyDescent="0.35">
      <c r="A3" s="487" t="s">
        <v>143</v>
      </c>
      <c r="B3" s="483" t="s">
        <v>252</v>
      </c>
      <c r="C3" s="483" t="s">
        <v>254</v>
      </c>
      <c r="D3" s="483" t="s">
        <v>255</v>
      </c>
      <c r="E3" s="483" t="s">
        <v>256</v>
      </c>
      <c r="F3" s="483" t="s">
        <v>257</v>
      </c>
      <c r="G3" s="488" t="s">
        <v>282</v>
      </c>
    </row>
    <row r="4" spans="1:7" ht="17.25" thickTop="1" x14ac:dyDescent="0.3">
      <c r="A4" s="507" t="s">
        <v>83</v>
      </c>
      <c r="B4" s="7">
        <f>([4]Pb!B4/[4]Hb!B5)*1000</f>
        <v>1186.4149866442945</v>
      </c>
      <c r="C4" s="7">
        <f>([4]Pb!C4/[4]Hb!C5)*1000</f>
        <v>952.98376350333967</v>
      </c>
      <c r="D4" s="7">
        <f>([4]Pb!D4/[4]Hb!D5)*1000</f>
        <v>959.71182873991256</v>
      </c>
      <c r="E4" s="7">
        <f>([4]Pb!E4/[4]Hb!E5)*1000</f>
        <v>942.17693788109784</v>
      </c>
      <c r="F4" s="7">
        <f>([4]Pb!F4/[4]Hb!F5)*1000</f>
        <v>1291.7804153968746</v>
      </c>
      <c r="G4" s="160">
        <f>([4]Pb!G4/[4]Hb!G5)*1000</f>
        <v>1171.2432556810295</v>
      </c>
    </row>
    <row r="5" spans="1:7" x14ac:dyDescent="0.3">
      <c r="A5" s="507" t="s">
        <v>85</v>
      </c>
      <c r="B5" s="7">
        <f>([4]Pb!B5/[4]Hb!B6)*1000</f>
        <v>1228.3782861789393</v>
      </c>
      <c r="C5" s="7">
        <f>([4]Pb!C5/[4]Hb!C6)*1000</f>
        <v>1004.5904973042676</v>
      </c>
      <c r="D5" s="7">
        <f>([4]Pb!D5/[4]Hb!D6)*1000</f>
        <v>1480.9968747463827</v>
      </c>
      <c r="E5" s="7">
        <f>([4]Pb!E5/[4]Hb!E6)*1000</f>
        <v>1002.2436042111887</v>
      </c>
      <c r="F5" s="7">
        <f>([4]Pb!F5/[4]Hb!F6)*1000</f>
        <v>968.56721473492212</v>
      </c>
      <c r="G5" s="160">
        <f>([4]Pb!G5/[4]Hb!G6)*1000</f>
        <v>1009.6145714288101</v>
      </c>
    </row>
    <row r="6" spans="1:7" x14ac:dyDescent="0.3">
      <c r="A6" s="507" t="s">
        <v>84</v>
      </c>
      <c r="B6" s="7">
        <f>([4]Pb!B6/[4]Hb!B7)*1000</f>
        <v>3780.2625117324706</v>
      </c>
      <c r="C6" s="7">
        <f>([4]Pb!C6/[4]Hb!C7)*1000</f>
        <v>2536.5437411448879</v>
      </c>
      <c r="D6" s="7">
        <f>([4]Pb!D6/[4]Hb!D7)*1000</f>
        <v>5135.5790311300898</v>
      </c>
      <c r="E6" s="7">
        <v>0</v>
      </c>
      <c r="F6" s="7">
        <f>([4]Pb!F6/[4]Hb!F7)*1000</f>
        <v>4054.3696801275937</v>
      </c>
      <c r="G6" s="160">
        <f>([4]Pb!G6/[4]Hb!G7)*1000</f>
        <v>3531.5491489358965</v>
      </c>
    </row>
    <row r="7" spans="1:7" x14ac:dyDescent="0.3">
      <c r="A7" s="507" t="s">
        <v>86</v>
      </c>
      <c r="B7" s="7">
        <v>0</v>
      </c>
      <c r="C7" s="7">
        <f>([4]Pb!C7/[4]Hb!C8)*1000</f>
        <v>732.30531358811038</v>
      </c>
      <c r="D7" s="7">
        <f>([4]Pb!D7/[4]Hb!D8)*1000</f>
        <v>788.67038514583862</v>
      </c>
      <c r="E7" s="7">
        <f>([4]Pb!E7/[4]Hb!E8)*1000</f>
        <v>1216.1245769009568</v>
      </c>
      <c r="F7" s="7">
        <f>([4]Pb!F7/[4]Hb!F8)*1000</f>
        <v>945.92184791176771</v>
      </c>
      <c r="G7" s="160">
        <f>([4]Pb!G7/[4]Hb!G8)*1000</f>
        <v>972.8442930490811</v>
      </c>
    </row>
    <row r="8" spans="1:7" x14ac:dyDescent="0.3">
      <c r="A8" s="507" t="s">
        <v>88</v>
      </c>
      <c r="B8" s="7">
        <f>([4]Pb!B8/[4]Hb!B9)*1000</f>
        <v>10782.606223084151</v>
      </c>
      <c r="C8" s="7">
        <f>([4]Pb!C8/[4]Hb!C9)*1000</f>
        <v>13240.816719943688</v>
      </c>
      <c r="D8" s="7">
        <f>([4]Pb!D8/[4]Hb!D9)*1000</f>
        <v>7706.7496906170263</v>
      </c>
      <c r="E8" s="7">
        <f>([4]Pb!E8/[4]Hb!E9)*1000</f>
        <v>16530.393316789829</v>
      </c>
      <c r="F8" s="7">
        <f>([4]Pb!F8/[4]Hb!F9)*1000</f>
        <v>13879.158048720463</v>
      </c>
      <c r="G8" s="160">
        <f>([4]Pb!G8/[4]Hb!G9)*1000</f>
        <v>11398.242997975809</v>
      </c>
    </row>
    <row r="9" spans="1:7" x14ac:dyDescent="0.3">
      <c r="A9" s="507" t="s">
        <v>222</v>
      </c>
      <c r="B9" s="7">
        <f>([4]Pb!B9/[4]Hb!B10)*1000</f>
        <v>6468.9794500462804</v>
      </c>
      <c r="C9" s="7">
        <f>([4]Pb!C9/[4]Hb!C10)*1000</f>
        <v>6711.2889537320989</v>
      </c>
      <c r="D9" s="7">
        <f>([4]Pb!D9/[4]Hb!D10)*1000</f>
        <v>5614.1835162618827</v>
      </c>
      <c r="E9" s="7">
        <f>([4]Pb!E9/[4]Hb!E10)*1000</f>
        <v>6036.9059792391345</v>
      </c>
      <c r="F9" s="7">
        <f>([4]Pb!F9/[4]Hb!F10)*1000</f>
        <v>6394.5868192848993</v>
      </c>
      <c r="G9" s="160">
        <f>([4]Pb!G9/[4]Hb!G10)*1000</f>
        <v>6236.1749398591282</v>
      </c>
    </row>
    <row r="10" spans="1:7" x14ac:dyDescent="0.3">
      <c r="A10" s="507" t="s">
        <v>223</v>
      </c>
      <c r="B10" s="7">
        <f>([4]Pb!B10/[4]Hb!B11)*1000</f>
        <v>3706.0859830731856</v>
      </c>
      <c r="C10" s="7">
        <f>([4]Pb!C10/[4]Hb!C11)*1000</f>
        <v>4560.2939889667641</v>
      </c>
      <c r="D10" s="7">
        <f>([4]Pb!D10/[4]Hb!D11)*1000</f>
        <v>7561.6772783553324</v>
      </c>
      <c r="E10" s="7">
        <f>([4]Pb!E10/[4]Hb!E11)*1000</f>
        <v>8591.1167702988387</v>
      </c>
      <c r="F10" s="7">
        <f>([4]Pb!F10/[4]Hb!F11)*1000</f>
        <v>2923.60713073855</v>
      </c>
      <c r="G10" s="160">
        <f>([4]Pb!G10/[4]Hb!G11)*1000</f>
        <v>6530.9744127722006</v>
      </c>
    </row>
    <row r="11" spans="1:7" x14ac:dyDescent="0.3">
      <c r="A11" s="507" t="s">
        <v>224</v>
      </c>
      <c r="B11" s="7">
        <f>([4]Pb!B11/[4]Hb!B12)*1000</f>
        <v>4270.2149771502191</v>
      </c>
      <c r="C11" s="7">
        <f>([4]Pb!C11/[4]Hb!C12)*1000</f>
        <v>5272.3453944572593</v>
      </c>
      <c r="D11" s="7">
        <f>([4]Pb!D11/[4]Hb!D12)*1000</f>
        <v>4965.6817799701594</v>
      </c>
      <c r="E11" s="7">
        <f>([4]Pb!E11/[4]Hb!E12)*1000</f>
        <v>5377.8576696614491</v>
      </c>
      <c r="F11" s="7">
        <f>([4]Pb!F11/[4]Hb!F12)*1000</f>
        <v>4722.7307353150973</v>
      </c>
      <c r="G11" s="160">
        <f>([4]Pb!G11/[4]Hb!G12)*1000</f>
        <v>5046.5250756822015</v>
      </c>
    </row>
    <row r="12" spans="1:7" x14ac:dyDescent="0.3">
      <c r="A12" s="507" t="s">
        <v>94</v>
      </c>
      <c r="B12" s="7">
        <f>([4]Pb!B12/[4]Hb!B13)*1000</f>
        <v>19097.61408103475</v>
      </c>
      <c r="C12" s="7">
        <f>([4]Pb!C12/[4]Hb!C13)*1000</f>
        <v>13079.510224243786</v>
      </c>
      <c r="D12" s="7">
        <f>([4]Pb!D12/[4]Hb!D13)*1000</f>
        <v>15717.743769039496</v>
      </c>
      <c r="E12" s="7">
        <f>([4]Pb!E12/[4]Hb!E13)*1000</f>
        <v>19362.688940474141</v>
      </c>
      <c r="F12" s="7">
        <f>([4]Pb!F12/[4]Hb!F13)*1000</f>
        <v>18241.700776947837</v>
      </c>
      <c r="G12" s="160">
        <f>([4]Pb!G12/[4]Hb!G13)*1000</f>
        <v>17891.114733707396</v>
      </c>
    </row>
    <row r="13" spans="1:7" x14ac:dyDescent="0.3">
      <c r="A13" s="507" t="s">
        <v>95</v>
      </c>
      <c r="B13" s="7">
        <f>([4]Pb!B13/[4]Hb!B14)*1000</f>
        <v>17568.662394899962</v>
      </c>
      <c r="C13" s="7">
        <f>([4]Pb!C13/[4]Hb!C14)*1000</f>
        <v>13876.425223247388</v>
      </c>
      <c r="D13" s="7">
        <f>([4]Pb!D13/[4]Hb!D14)*1000</f>
        <v>14792.63238897448</v>
      </c>
      <c r="E13" s="7">
        <f>([4]Pb!E13/[4]Hb!E14)*1000</f>
        <v>18050.324818141915</v>
      </c>
      <c r="F13" s="7">
        <f>([4]Pb!F13/[4]Hb!F14)*1000</f>
        <v>16337.621297536121</v>
      </c>
      <c r="G13" s="160">
        <f>([4]Pb!G13/[4]Hb!G14)*1000</f>
        <v>15915.094634326853</v>
      </c>
    </row>
    <row r="14" spans="1:7" x14ac:dyDescent="0.3">
      <c r="A14" s="507" t="s">
        <v>93</v>
      </c>
      <c r="B14" s="7">
        <f>([4]Pb!B14/[4]Hb!B15)*1000</f>
        <v>9879.0091449045067</v>
      </c>
      <c r="C14" s="7">
        <f>([4]Pb!C14/[4]Hb!C15)*1000</f>
        <v>9428.7755295046991</v>
      </c>
      <c r="D14" s="7">
        <f>([4]Pb!D14/[4]Hb!D15)*1000</f>
        <v>9184.1251442801349</v>
      </c>
      <c r="E14" s="7">
        <f>([4]Pb!E14/[4]Hb!E15)*1000</f>
        <v>9051.1348241873766</v>
      </c>
      <c r="F14" s="7">
        <f>([4]Pb!F14/[4]Hb!F15)*1000</f>
        <v>10429.814556150708</v>
      </c>
      <c r="G14" s="160">
        <f>([4]Pb!G14/[4]Hb!G15)*1000</f>
        <v>9614.8852560268333</v>
      </c>
    </row>
    <row r="15" spans="1:7" x14ac:dyDescent="0.3">
      <c r="A15" s="507" t="s">
        <v>97</v>
      </c>
      <c r="B15" s="7">
        <f>([4]Pb!B15/[4]Hb!B16)*1000</f>
        <v>735.93884574314234</v>
      </c>
      <c r="C15" s="7">
        <f>([4]Pb!C15/[4]Hb!C16)*1000</f>
        <v>672.6917264673317</v>
      </c>
      <c r="D15" s="7">
        <f>([4]Pb!D15/[4]Hb!D16)*1000</f>
        <v>610.52129356806108</v>
      </c>
      <c r="E15" s="7">
        <f>([4]Pb!E15/[4]Hb!E16)*1000</f>
        <v>522.03977634995738</v>
      </c>
      <c r="F15" s="7">
        <f>([4]Pb!F15/[4]Hb!F16)*1000</f>
        <v>911.38346245316154</v>
      </c>
      <c r="G15" s="160">
        <f>([4]Pb!G15/[4]Hb!G16)*1000</f>
        <v>801.21714447486715</v>
      </c>
    </row>
    <row r="16" spans="1:7" x14ac:dyDescent="0.3">
      <c r="A16" s="507" t="s">
        <v>98</v>
      </c>
      <c r="B16" s="7">
        <f>([4]Pb!B16/[4]Hb!B17)*1000</f>
        <v>977.69850844819155</v>
      </c>
      <c r="C16" s="7">
        <f>([4]Pb!C16/[4]Hb!C17)*1000</f>
        <v>862.21625128057383</v>
      </c>
      <c r="D16" s="7">
        <f>([4]Pb!D16/[4]Hb!D17)*1000</f>
        <v>905.49042603451471</v>
      </c>
      <c r="E16" s="7">
        <f>([4]Pb!E16/[4]Hb!E17)*1000</f>
        <v>1077.170665997224</v>
      </c>
      <c r="F16" s="7">
        <f>([4]Pb!F16/[4]Hb!F17)*1000</f>
        <v>1134.732547190597</v>
      </c>
      <c r="G16" s="160">
        <f>([4]Pb!G16/[4]Hb!G17)*1000</f>
        <v>996.55899790803187</v>
      </c>
    </row>
    <row r="17" spans="1:7" x14ac:dyDescent="0.3">
      <c r="A17" s="507" t="s">
        <v>226</v>
      </c>
      <c r="B17" s="7">
        <f>([4]Pb!B17/[4]Hb!B18)*1000</f>
        <v>913.60114648976855</v>
      </c>
      <c r="C17" s="7">
        <f>([4]Pb!C17/[4]Hb!C18)*1000</f>
        <v>633.90872218444883</v>
      </c>
      <c r="D17" s="7">
        <f>([4]Pb!D17/[4]Hb!D18)*1000</f>
        <v>469.53968499490622</v>
      </c>
      <c r="E17" s="7">
        <f>([4]Pb!E17/[4]Hb!E18)*1000</f>
        <v>564.5597737374494</v>
      </c>
      <c r="F17" s="7">
        <f>([4]Pb!F17/[4]Hb!F18)*1000</f>
        <v>428.2732544942042</v>
      </c>
      <c r="G17" s="160">
        <f>([4]Pb!G17/[4]Hb!G18)*1000</f>
        <v>536.12393409311778</v>
      </c>
    </row>
    <row r="18" spans="1:7" x14ac:dyDescent="0.3">
      <c r="A18" s="507" t="s">
        <v>99</v>
      </c>
      <c r="B18" s="7">
        <f>([4]Pb!B18/[4]Hb!B19)*1000</f>
        <v>420.71364967106814</v>
      </c>
      <c r="C18" s="7">
        <f>([4]Pb!C18/[4]Hb!C19)*1000</f>
        <v>445.40004605807445</v>
      </c>
      <c r="D18" s="7">
        <f>([4]Pb!D18/[4]Hb!D19)*1000</f>
        <v>322.29288713847922</v>
      </c>
      <c r="E18" s="7">
        <f>([4]Pb!E18/[4]Hb!E19)*1000</f>
        <v>466.15117336373805</v>
      </c>
      <c r="F18" s="7">
        <f>([4]Pb!F18/[4]Hb!F19)*1000</f>
        <v>481.54749489748184</v>
      </c>
      <c r="G18" s="160">
        <f>([4]Pb!G18/[4]Hb!G19)*1000</f>
        <v>463.87355438560508</v>
      </c>
    </row>
    <row r="19" spans="1:7" x14ac:dyDescent="0.3">
      <c r="A19" s="507" t="s">
        <v>102</v>
      </c>
      <c r="B19" s="7">
        <f>([4]Pb!B19/[4]Hb!B20)*1000</f>
        <v>567.44517991379826</v>
      </c>
      <c r="C19" s="7">
        <f>([4]Pb!C19/[4]Hb!C20)*1000</f>
        <v>283.68824718716456</v>
      </c>
      <c r="D19" s="7">
        <f>([4]Pb!D19/[4]Hb!D20)*1000</f>
        <v>401.77179874236947</v>
      </c>
      <c r="E19" s="7">
        <f>([4]Pb!E19/[4]Hb!E20)*1000</f>
        <v>344.99854721990209</v>
      </c>
      <c r="F19" s="7">
        <f>([4]Pb!F19/[4]Hb!F20)*1000</f>
        <v>445.91063945501497</v>
      </c>
      <c r="G19" s="160">
        <f>([4]Pb!G19/[4]Hb!G20)*1000</f>
        <v>342.64287585195336</v>
      </c>
    </row>
    <row r="20" spans="1:7" x14ac:dyDescent="0.3">
      <c r="A20" s="507" t="s">
        <v>144</v>
      </c>
      <c r="B20" s="7">
        <f>([4]Pb!B20/[4]Hb!B21)*1000</f>
        <v>8462.4548456667035</v>
      </c>
      <c r="C20" s="7">
        <f>([4]Pb!C20/[4]Hb!C21)*1000</f>
        <v>11167.521365241413</v>
      </c>
      <c r="D20" s="7">
        <f>([4]Pb!D20/[4]Hb!D21)*1000</f>
        <v>11641.958629268756</v>
      </c>
      <c r="E20" s="7">
        <f>([4]Pb!E20/[4]Hb!E21)*1000</f>
        <v>11986.18264726587</v>
      </c>
      <c r="F20" s="7">
        <f>([4]Pb!F20/[4]Hb!F21)*1000</f>
        <v>12610.20298175594</v>
      </c>
      <c r="G20" s="160">
        <f>([4]Pb!G20/[4]Hb!G21)*1000</f>
        <v>11640.616043788606</v>
      </c>
    </row>
    <row r="21" spans="1:7" ht="17.25" thickBot="1" x14ac:dyDescent="0.35">
      <c r="A21" s="610" t="s">
        <v>103</v>
      </c>
      <c r="B21" s="575">
        <f>([4]Pb!B21/[4]Hb!B22)*1000</f>
        <v>2487.2032366834937</v>
      </c>
      <c r="C21" s="575">
        <f>([4]Pb!C21/[4]Hb!C22)*1000</f>
        <v>3680.4896271571515</v>
      </c>
      <c r="D21" s="575">
        <f>([4]Pb!D21/[4]Hb!D22)*1000</f>
        <v>4526.5226148857364</v>
      </c>
      <c r="E21" s="575">
        <f>([4]Pb!E21/[4]Hb!E22)*1000</f>
        <v>3530.0792174187741</v>
      </c>
      <c r="F21" s="575">
        <f>([4]Pb!F21/[4]Hb!F22)*1000</f>
        <v>3704.4386080181221</v>
      </c>
      <c r="G21" s="186">
        <f>([4]Pb!G21/[4]Hb!G22)*1000</f>
        <v>3916.3083970696171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5" x14ac:dyDescent="0.25"/>
  <cols>
    <col min="1" max="1" width="16" style="611" bestFit="1" customWidth="1"/>
    <col min="2" max="2" width="10.5703125" bestFit="1" customWidth="1"/>
    <col min="3" max="5" width="11.140625" bestFit="1" customWidth="1"/>
    <col min="6" max="6" width="10.5703125" bestFit="1" customWidth="1"/>
    <col min="7" max="7" width="11.140625" bestFit="1" customWidth="1"/>
  </cols>
  <sheetData>
    <row r="1" spans="1:7" x14ac:dyDescent="0.25">
      <c r="A1" s="886" t="s">
        <v>388</v>
      </c>
    </row>
    <row r="2" spans="1:7" ht="17.25" thickBot="1" x14ac:dyDescent="0.35">
      <c r="A2" s="10" t="s">
        <v>325</v>
      </c>
    </row>
    <row r="3" spans="1:7" ht="17.25" thickBot="1" x14ac:dyDescent="0.35">
      <c r="A3" s="509" t="s">
        <v>143</v>
      </c>
      <c r="B3" s="510" t="s">
        <v>252</v>
      </c>
      <c r="C3" s="510" t="s">
        <v>254</v>
      </c>
      <c r="D3" s="510" t="s">
        <v>255</v>
      </c>
      <c r="E3" s="510" t="s">
        <v>256</v>
      </c>
      <c r="F3" s="510" t="s">
        <v>257</v>
      </c>
      <c r="G3" s="511" t="s">
        <v>276</v>
      </c>
    </row>
    <row r="4" spans="1:7" ht="17.25" thickTop="1" x14ac:dyDescent="0.3">
      <c r="A4" s="507" t="s">
        <v>222</v>
      </c>
      <c r="B4" s="7">
        <v>5645.7223932187617</v>
      </c>
      <c r="C4" s="7">
        <v>4775.0252815282774</v>
      </c>
      <c r="D4" s="7">
        <v>3706.1531676274813</v>
      </c>
      <c r="E4" s="7">
        <v>4587.9810034476259</v>
      </c>
      <c r="F4" s="7">
        <v>5038.6936664817922</v>
      </c>
      <c r="G4" s="160">
        <v>4638.3262894803502</v>
      </c>
    </row>
    <row r="5" spans="1:7" ht="16.5" x14ac:dyDescent="0.3">
      <c r="A5" s="507" t="s">
        <v>223</v>
      </c>
      <c r="B5" s="7">
        <v>0</v>
      </c>
      <c r="C5" s="7">
        <v>5527.8240153332872</v>
      </c>
      <c r="D5" s="7">
        <v>10682.791195441725</v>
      </c>
      <c r="E5" s="7">
        <v>10313.315992059875</v>
      </c>
      <c r="F5" s="7">
        <v>5710.2622929565559</v>
      </c>
      <c r="G5" s="160">
        <v>10399.3022538723</v>
      </c>
    </row>
    <row r="6" spans="1:7" ht="16.5" x14ac:dyDescent="0.3">
      <c r="A6" s="507" t="s">
        <v>97</v>
      </c>
      <c r="B6" s="7">
        <v>658.07140000000004</v>
      </c>
      <c r="C6" s="7">
        <v>1047.5942790818567</v>
      </c>
      <c r="D6" s="7">
        <v>918.82680290708618</v>
      </c>
      <c r="E6" s="7">
        <v>1626.0407693230363</v>
      </c>
      <c r="F6" s="7">
        <v>1620.1647968281422</v>
      </c>
      <c r="G6" s="160">
        <v>1159.6956355156117</v>
      </c>
    </row>
    <row r="7" spans="1:7" ht="16.5" x14ac:dyDescent="0.3">
      <c r="A7" s="507" t="s">
        <v>98</v>
      </c>
      <c r="B7" s="7">
        <v>0</v>
      </c>
      <c r="C7" s="7">
        <v>1466.96</v>
      </c>
      <c r="D7" s="7">
        <v>0</v>
      </c>
      <c r="E7" s="7">
        <v>654.74900000000002</v>
      </c>
      <c r="F7" s="7">
        <v>0</v>
      </c>
      <c r="G7" s="160">
        <v>1152.5571048642128</v>
      </c>
    </row>
    <row r="8" spans="1:7" ht="16.5" x14ac:dyDescent="0.3">
      <c r="A8" s="507" t="s">
        <v>226</v>
      </c>
      <c r="B8" s="7">
        <v>0</v>
      </c>
      <c r="C8" s="7">
        <v>984.83038593713206</v>
      </c>
      <c r="D8" s="7">
        <v>607.16558366985407</v>
      </c>
      <c r="E8" s="7">
        <v>521.80693982920354</v>
      </c>
      <c r="F8" s="7">
        <v>0</v>
      </c>
      <c r="G8" s="160">
        <v>599.69477875060841</v>
      </c>
    </row>
    <row r="9" spans="1:7" ht="16.5" x14ac:dyDescent="0.3">
      <c r="A9" s="507" t="s">
        <v>102</v>
      </c>
      <c r="B9" s="7">
        <v>0</v>
      </c>
      <c r="C9" s="7">
        <v>565.18050060193139</v>
      </c>
      <c r="D9" s="7">
        <v>943.73469999999998</v>
      </c>
      <c r="E9" s="7">
        <v>870.05219999999997</v>
      </c>
      <c r="F9" s="7">
        <v>471.30709999999999</v>
      </c>
      <c r="G9" s="160">
        <v>646.04099406974058</v>
      </c>
    </row>
    <row r="10" spans="1:7" ht="17.25" thickBot="1" x14ac:dyDescent="0.35">
      <c r="A10" s="610" t="s">
        <v>144</v>
      </c>
      <c r="B10" s="575">
        <v>12407.82951150776</v>
      </c>
      <c r="C10" s="575">
        <v>12136.533554730318</v>
      </c>
      <c r="D10" s="575">
        <v>13410.478675181157</v>
      </c>
      <c r="E10" s="575">
        <v>15059.935669537563</v>
      </c>
      <c r="F10" s="575">
        <v>14888.215527708777</v>
      </c>
      <c r="G10" s="186">
        <v>13396.3261261937</v>
      </c>
    </row>
  </sheetData>
  <hyperlinks>
    <hyperlink ref="A1" location="Summary!A1" display="Summary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1"/>
  <sheetViews>
    <sheetView workbookViewId="0">
      <selection activeCell="K17" sqref="K17"/>
    </sheetView>
  </sheetViews>
  <sheetFormatPr defaultColWidth="43.85546875" defaultRowHeight="15.75" x14ac:dyDescent="0.25"/>
  <cols>
    <col min="1" max="1" width="3" style="2" bestFit="1" customWidth="1"/>
    <col min="2" max="2" width="50.5703125" style="2" bestFit="1" customWidth="1"/>
    <col min="3" max="8" width="9.140625" style="2" bestFit="1" customWidth="1"/>
    <col min="9" max="9" width="10.42578125" style="2" bestFit="1" customWidth="1"/>
    <col min="10" max="10" width="5.7109375" style="2" bestFit="1" customWidth="1"/>
    <col min="11" max="11" width="10.28515625" style="2" customWidth="1"/>
    <col min="12" max="14" width="43.85546875" style="2"/>
    <col min="15" max="15" width="12.85546875" style="2" bestFit="1" customWidth="1"/>
    <col min="16" max="16" width="9" style="2" bestFit="1" customWidth="1"/>
    <col min="17" max="17" width="8.85546875" style="2" bestFit="1" customWidth="1"/>
    <col min="18" max="18" width="12" style="2" bestFit="1" customWidth="1"/>
    <col min="19" max="16384" width="43.85546875" style="2"/>
  </cols>
  <sheetData>
    <row r="1" spans="1:11" x14ac:dyDescent="0.25">
      <c r="D1" s="6"/>
    </row>
    <row r="2" spans="1:11" ht="16.5" thickBot="1" x14ac:dyDescent="0.3">
      <c r="B2" s="885" t="s">
        <v>353</v>
      </c>
    </row>
    <row r="3" spans="1:11" x14ac:dyDescent="0.25">
      <c r="A3" s="903" t="s">
        <v>287</v>
      </c>
      <c r="B3" s="904"/>
      <c r="C3" s="907" t="s">
        <v>288</v>
      </c>
      <c r="D3" s="908"/>
      <c r="E3" s="908"/>
      <c r="F3" s="908" t="s">
        <v>289</v>
      </c>
      <c r="G3" s="908"/>
      <c r="H3" s="909"/>
    </row>
    <row r="4" spans="1:11" ht="16.5" thickBot="1" x14ac:dyDescent="0.3">
      <c r="A4" s="905"/>
      <c r="B4" s="906"/>
      <c r="C4" s="612" t="s">
        <v>75</v>
      </c>
      <c r="D4" s="613" t="s">
        <v>76</v>
      </c>
      <c r="E4" s="613" t="s">
        <v>77</v>
      </c>
      <c r="F4" s="613" t="s">
        <v>75</v>
      </c>
      <c r="G4" s="613" t="s">
        <v>76</v>
      </c>
      <c r="H4" s="614" t="s">
        <v>77</v>
      </c>
    </row>
    <row r="5" spans="1:11" x14ac:dyDescent="0.25">
      <c r="A5" s="615">
        <v>1</v>
      </c>
      <c r="B5" s="616" t="s">
        <v>290</v>
      </c>
      <c r="C5" s="617"/>
      <c r="D5" s="618"/>
      <c r="E5" s="618"/>
      <c r="F5" s="618"/>
      <c r="G5" s="618"/>
      <c r="H5" s="619"/>
    </row>
    <row r="6" spans="1:11" x14ac:dyDescent="0.25">
      <c r="A6" s="620"/>
      <c r="B6" s="600" t="s">
        <v>83</v>
      </c>
      <c r="C6" s="597">
        <v>210608.946</v>
      </c>
      <c r="D6" s="598">
        <v>85129.691200000016</v>
      </c>
      <c r="E6" s="621">
        <v>0</v>
      </c>
      <c r="F6" s="598">
        <v>218178.74112349999</v>
      </c>
      <c r="G6" s="598">
        <v>78150.922313699979</v>
      </c>
      <c r="H6" s="622">
        <v>0</v>
      </c>
      <c r="I6" s="650"/>
      <c r="J6" s="650"/>
      <c r="K6" s="650"/>
    </row>
    <row r="7" spans="1:11" x14ac:dyDescent="0.25">
      <c r="A7" s="620"/>
      <c r="B7" s="600" t="s">
        <v>291</v>
      </c>
      <c r="C7" s="597">
        <v>29702.422830000003</v>
      </c>
      <c r="D7" s="598">
        <v>112694.24368000001</v>
      </c>
      <c r="E7" s="621">
        <v>0</v>
      </c>
      <c r="F7" s="598">
        <v>27151.321676800002</v>
      </c>
      <c r="G7" s="598">
        <v>116985.73657279999</v>
      </c>
      <c r="H7" s="622">
        <v>0</v>
      </c>
      <c r="I7" s="650"/>
      <c r="J7" s="650"/>
      <c r="K7" s="650"/>
    </row>
    <row r="8" spans="1:11" x14ac:dyDescent="0.25">
      <c r="A8" s="620"/>
      <c r="B8" s="600" t="s">
        <v>292</v>
      </c>
      <c r="C8" s="597">
        <v>16922.165000000001</v>
      </c>
      <c r="D8" s="598">
        <v>17283.298268999999</v>
      </c>
      <c r="E8" s="621">
        <v>0</v>
      </c>
      <c r="F8" s="598">
        <v>16938.315296199999</v>
      </c>
      <c r="G8" s="598">
        <v>16739.038817999997</v>
      </c>
      <c r="H8" s="622">
        <v>0</v>
      </c>
      <c r="I8" s="650"/>
      <c r="J8" s="650"/>
      <c r="K8" s="650"/>
    </row>
    <row r="9" spans="1:11" x14ac:dyDescent="0.25">
      <c r="A9" s="620"/>
      <c r="B9" s="600" t="s">
        <v>86</v>
      </c>
      <c r="C9" s="597">
        <v>3313.1545900000001</v>
      </c>
      <c r="D9" s="598">
        <v>7448.2608899999987</v>
      </c>
      <c r="E9" s="621">
        <v>0</v>
      </c>
      <c r="F9" s="598">
        <v>4490.0840779999999</v>
      </c>
      <c r="G9" s="598">
        <v>7735.0855799999999</v>
      </c>
      <c r="H9" s="622">
        <v>0</v>
      </c>
      <c r="I9" s="650"/>
      <c r="J9" s="650"/>
      <c r="K9" s="650"/>
    </row>
    <row r="10" spans="1:11" x14ac:dyDescent="0.25">
      <c r="A10" s="620"/>
      <c r="B10" s="600" t="s">
        <v>88</v>
      </c>
      <c r="C10" s="597">
        <v>219844.74546000001</v>
      </c>
      <c r="D10" s="598">
        <v>164529.04063</v>
      </c>
      <c r="E10" s="598">
        <v>0</v>
      </c>
      <c r="F10" s="598">
        <v>194717.06253219998</v>
      </c>
      <c r="G10" s="598">
        <v>188485.4549706</v>
      </c>
      <c r="H10" s="622">
        <v>0</v>
      </c>
      <c r="I10" s="650"/>
      <c r="J10" s="650"/>
      <c r="K10" s="650"/>
    </row>
    <row r="11" spans="1:11" x14ac:dyDescent="0.25">
      <c r="A11" s="620"/>
      <c r="B11" s="600" t="s">
        <v>90</v>
      </c>
      <c r="C11" s="597">
        <v>87725.476227000006</v>
      </c>
      <c r="D11" s="598">
        <v>85200.434470000022</v>
      </c>
      <c r="E11" s="598">
        <v>7609.4783959999995</v>
      </c>
      <c r="F11" s="598">
        <v>87455.9958548</v>
      </c>
      <c r="G11" s="598">
        <v>79983.326093800002</v>
      </c>
      <c r="H11" s="599">
        <v>5682.6951850000005</v>
      </c>
      <c r="I11" s="650"/>
      <c r="J11" s="650"/>
      <c r="K11" s="650"/>
    </row>
    <row r="12" spans="1:11" x14ac:dyDescent="0.25">
      <c r="A12" s="620"/>
      <c r="B12" s="600" t="s">
        <v>89</v>
      </c>
      <c r="C12" s="597">
        <v>38351.030599999998</v>
      </c>
      <c r="D12" s="598">
        <v>45923.033622999996</v>
      </c>
      <c r="E12" s="598">
        <v>8525.7430219999987</v>
      </c>
      <c r="F12" s="598">
        <v>50836.356563499998</v>
      </c>
      <c r="G12" s="598">
        <v>60643.919048399999</v>
      </c>
      <c r="H12" s="599">
        <v>7739.6283619999986</v>
      </c>
      <c r="I12" s="650"/>
      <c r="J12" s="650"/>
      <c r="K12" s="650"/>
    </row>
    <row r="13" spans="1:11" x14ac:dyDescent="0.25">
      <c r="A13" s="620"/>
      <c r="B13" s="600" t="s">
        <v>224</v>
      </c>
      <c r="C13" s="597">
        <v>35321.297630400004</v>
      </c>
      <c r="D13" s="598">
        <v>22027.832888000001</v>
      </c>
      <c r="E13" s="598">
        <v>0</v>
      </c>
      <c r="F13" s="598">
        <v>11406.1351918</v>
      </c>
      <c r="G13" s="598">
        <v>19286.770673499999</v>
      </c>
      <c r="H13" s="599">
        <v>0</v>
      </c>
      <c r="I13" s="650"/>
      <c r="J13" s="650"/>
      <c r="K13" s="650"/>
    </row>
    <row r="14" spans="1:11" x14ac:dyDescent="0.25">
      <c r="A14" s="620"/>
      <c r="B14" s="600" t="s">
        <v>212</v>
      </c>
      <c r="C14" s="597">
        <v>237848.50707999998</v>
      </c>
      <c r="D14" s="598">
        <v>226472.18821999998</v>
      </c>
      <c r="E14" s="598">
        <v>0</v>
      </c>
      <c r="F14" s="598">
        <v>224052.9686924</v>
      </c>
      <c r="G14" s="598">
        <v>232419.52596099998</v>
      </c>
      <c r="H14" s="599">
        <v>0</v>
      </c>
      <c r="I14" s="650"/>
      <c r="J14" s="650"/>
      <c r="K14" s="650"/>
    </row>
    <row r="15" spans="1:11" x14ac:dyDescent="0.25">
      <c r="A15" s="620"/>
      <c r="B15" s="600" t="s">
        <v>213</v>
      </c>
      <c r="C15" s="597">
        <v>268095.00251000002</v>
      </c>
      <c r="D15" s="598">
        <v>276435.17971810006</v>
      </c>
      <c r="E15" s="598">
        <v>3255.9075600000006</v>
      </c>
      <c r="F15" s="598">
        <v>287218.03443579999</v>
      </c>
      <c r="G15" s="598">
        <v>269105.14977420005</v>
      </c>
      <c r="H15" s="599">
        <v>885.39172700000017</v>
      </c>
      <c r="I15" s="650"/>
      <c r="J15" s="650"/>
      <c r="K15" s="650"/>
    </row>
    <row r="16" spans="1:11" x14ac:dyDescent="0.25">
      <c r="A16" s="620"/>
      <c r="B16" s="600" t="s">
        <v>100</v>
      </c>
      <c r="C16" s="597">
        <v>9372.7850385999991</v>
      </c>
      <c r="D16" s="598">
        <v>10298.064261</v>
      </c>
      <c r="E16" s="598">
        <v>102.94846799999999</v>
      </c>
      <c r="F16" s="598">
        <v>15121.3558725</v>
      </c>
      <c r="G16" s="598">
        <v>10611.7647836</v>
      </c>
      <c r="H16" s="599">
        <v>228.40772099999998</v>
      </c>
      <c r="I16" s="650"/>
      <c r="J16" s="650"/>
      <c r="K16" s="650"/>
    </row>
    <row r="17" spans="1:11" x14ac:dyDescent="0.25">
      <c r="A17" s="620"/>
      <c r="B17" s="600" t="s">
        <v>227</v>
      </c>
      <c r="C17" s="597">
        <v>25004.33869</v>
      </c>
      <c r="D17" s="598">
        <v>20451.270802000003</v>
      </c>
      <c r="E17" s="598">
        <v>0</v>
      </c>
      <c r="F17" s="598">
        <v>20473.609783800002</v>
      </c>
      <c r="G17" s="598">
        <v>20983.151843299998</v>
      </c>
      <c r="H17" s="599">
        <v>0</v>
      </c>
      <c r="I17" s="650"/>
      <c r="J17" s="650"/>
      <c r="K17" s="650"/>
    </row>
    <row r="18" spans="1:11" x14ac:dyDescent="0.25">
      <c r="A18" s="620"/>
      <c r="B18" s="600" t="s">
        <v>102</v>
      </c>
      <c r="C18" s="597">
        <v>22267.613800000003</v>
      </c>
      <c r="D18" s="598">
        <v>30486.286189999995</v>
      </c>
      <c r="E18" s="598">
        <v>306.61485400000004</v>
      </c>
      <c r="F18" s="598">
        <v>24010.627657499997</v>
      </c>
      <c r="G18" s="598">
        <v>30431.388010200015</v>
      </c>
      <c r="H18" s="599">
        <v>350.95186860000001</v>
      </c>
      <c r="I18" s="650"/>
      <c r="J18" s="650"/>
      <c r="K18" s="650"/>
    </row>
    <row r="19" spans="1:11" x14ac:dyDescent="0.25">
      <c r="A19" s="620"/>
      <c r="B19" s="652" t="s">
        <v>214</v>
      </c>
      <c r="C19" s="597">
        <v>26520.392830000001</v>
      </c>
      <c r="D19" s="598">
        <v>25854.319629999998</v>
      </c>
      <c r="E19" s="598">
        <v>3540.2987432999994</v>
      </c>
      <c r="F19" s="598">
        <v>19768.679567299998</v>
      </c>
      <c r="G19" s="598">
        <v>19157.149444399998</v>
      </c>
      <c r="H19" s="599">
        <v>3017.0074636999993</v>
      </c>
      <c r="I19" s="650"/>
      <c r="J19" s="650"/>
      <c r="K19" s="650"/>
    </row>
    <row r="20" spans="1:11" x14ac:dyDescent="0.25">
      <c r="A20" s="620">
        <v>2</v>
      </c>
      <c r="B20" s="616" t="s">
        <v>293</v>
      </c>
      <c r="C20" s="623"/>
      <c r="D20" s="621"/>
      <c r="E20" s="621"/>
      <c r="F20" s="621"/>
      <c r="G20" s="621"/>
      <c r="H20" s="622"/>
    </row>
    <row r="21" spans="1:11" x14ac:dyDescent="0.25">
      <c r="A21" s="620"/>
      <c r="B21" s="600" t="s">
        <v>83</v>
      </c>
      <c r="C21" s="597">
        <v>0</v>
      </c>
      <c r="D21" s="598">
        <v>0</v>
      </c>
      <c r="E21" s="598">
        <v>0</v>
      </c>
      <c r="F21" s="598">
        <v>218178.74112350002</v>
      </c>
      <c r="G21" s="598">
        <v>78151.112203699988</v>
      </c>
      <c r="H21" s="599">
        <v>0</v>
      </c>
    </row>
    <row r="22" spans="1:11" x14ac:dyDescent="0.25">
      <c r="A22" s="620"/>
      <c r="B22" s="600" t="s">
        <v>291</v>
      </c>
      <c r="C22" s="597">
        <v>0</v>
      </c>
      <c r="D22" s="598">
        <v>0</v>
      </c>
      <c r="E22" s="598">
        <v>0</v>
      </c>
      <c r="F22" s="598">
        <v>27151.321676799998</v>
      </c>
      <c r="G22" s="598">
        <v>116985.73657279999</v>
      </c>
      <c r="H22" s="599">
        <v>0</v>
      </c>
    </row>
    <row r="23" spans="1:11" x14ac:dyDescent="0.25">
      <c r="A23" s="620"/>
      <c r="B23" s="600" t="s">
        <v>292</v>
      </c>
      <c r="C23" s="597">
        <v>0</v>
      </c>
      <c r="D23" s="598">
        <v>0</v>
      </c>
      <c r="E23" s="598">
        <v>0</v>
      </c>
      <c r="F23" s="598">
        <v>16937.847194000002</v>
      </c>
      <c r="G23" s="598">
        <v>15841.817818</v>
      </c>
      <c r="H23" s="599">
        <v>0</v>
      </c>
    </row>
    <row r="24" spans="1:11" x14ac:dyDescent="0.25">
      <c r="A24" s="620"/>
      <c r="B24" s="600" t="s">
        <v>86</v>
      </c>
      <c r="C24" s="597">
        <v>0</v>
      </c>
      <c r="D24" s="598">
        <v>0</v>
      </c>
      <c r="E24" s="598">
        <v>0</v>
      </c>
      <c r="F24" s="598">
        <v>4490.0840779999999</v>
      </c>
      <c r="G24" s="598">
        <v>7735.0855799999999</v>
      </c>
      <c r="H24" s="599">
        <v>0</v>
      </c>
    </row>
    <row r="25" spans="1:11" x14ac:dyDescent="0.25">
      <c r="A25" s="620"/>
      <c r="B25" s="600" t="s">
        <v>88</v>
      </c>
      <c r="C25" s="597">
        <v>0</v>
      </c>
      <c r="D25" s="598">
        <v>0</v>
      </c>
      <c r="E25" s="598">
        <v>0</v>
      </c>
      <c r="F25" s="598">
        <v>35896.919218518997</v>
      </c>
      <c r="G25" s="598">
        <v>56215.627796725261</v>
      </c>
      <c r="H25" s="599">
        <v>0</v>
      </c>
    </row>
    <row r="26" spans="1:11" x14ac:dyDescent="0.25">
      <c r="A26" s="620"/>
      <c r="B26" s="600" t="s">
        <v>90</v>
      </c>
      <c r="C26" s="597">
        <v>0</v>
      </c>
      <c r="D26" s="598">
        <v>0</v>
      </c>
      <c r="E26" s="598">
        <v>0</v>
      </c>
      <c r="F26" s="598">
        <v>87456.463854800037</v>
      </c>
      <c r="G26" s="598">
        <v>79983.326093800002</v>
      </c>
      <c r="H26" s="599">
        <v>5682.6951850000005</v>
      </c>
    </row>
    <row r="27" spans="1:11" x14ac:dyDescent="0.25">
      <c r="A27" s="620"/>
      <c r="B27" s="600" t="s">
        <v>89</v>
      </c>
      <c r="C27" s="597">
        <v>0</v>
      </c>
      <c r="D27" s="598">
        <v>0</v>
      </c>
      <c r="E27" s="598">
        <v>0</v>
      </c>
      <c r="F27" s="598">
        <v>50836.356563499998</v>
      </c>
      <c r="G27" s="598">
        <v>60643.919048399999</v>
      </c>
      <c r="H27" s="599">
        <v>7739.6283619999986</v>
      </c>
    </row>
    <row r="28" spans="1:11" x14ac:dyDescent="0.25">
      <c r="A28" s="620"/>
      <c r="B28" s="600" t="s">
        <v>224</v>
      </c>
      <c r="C28" s="597">
        <v>0</v>
      </c>
      <c r="D28" s="598">
        <v>0</v>
      </c>
      <c r="E28" s="598">
        <v>0</v>
      </c>
      <c r="F28" s="598">
        <v>11410.555012899997</v>
      </c>
      <c r="G28" s="598">
        <v>19286.7708465</v>
      </c>
      <c r="H28" s="599">
        <v>0</v>
      </c>
    </row>
    <row r="29" spans="1:11" x14ac:dyDescent="0.25">
      <c r="A29" s="620"/>
      <c r="B29" s="600" t="s">
        <v>212</v>
      </c>
      <c r="C29" s="597">
        <v>0</v>
      </c>
      <c r="D29" s="598">
        <v>0</v>
      </c>
      <c r="E29" s="598">
        <v>0</v>
      </c>
      <c r="F29" s="598">
        <v>61976.201413310686</v>
      </c>
      <c r="G29" s="598">
        <v>63139.515790070007</v>
      </c>
      <c r="H29" s="599">
        <v>0</v>
      </c>
    </row>
    <row r="30" spans="1:11" x14ac:dyDescent="0.25">
      <c r="A30" s="620"/>
      <c r="B30" s="600" t="s">
        <v>213</v>
      </c>
      <c r="C30" s="597">
        <v>0</v>
      </c>
      <c r="D30" s="598">
        <v>0</v>
      </c>
      <c r="E30" s="598">
        <v>0</v>
      </c>
      <c r="F30" s="598">
        <v>287218.03443579993</v>
      </c>
      <c r="G30" s="598">
        <v>269105.14977420005</v>
      </c>
      <c r="H30" s="599">
        <v>885.39172700000017</v>
      </c>
    </row>
    <row r="31" spans="1:11" x14ac:dyDescent="0.25">
      <c r="A31" s="620"/>
      <c r="B31" s="600" t="s">
        <v>226</v>
      </c>
      <c r="C31" s="597">
        <v>0</v>
      </c>
      <c r="D31" s="598">
        <v>0</v>
      </c>
      <c r="E31" s="598">
        <v>0</v>
      </c>
      <c r="F31" s="598">
        <v>15121.355872499998</v>
      </c>
      <c r="G31" s="598">
        <v>10611.7647836</v>
      </c>
      <c r="H31" s="599">
        <v>228.40772099999998</v>
      </c>
    </row>
    <row r="32" spans="1:11" x14ac:dyDescent="0.25">
      <c r="A32" s="620"/>
      <c r="B32" s="600" t="s">
        <v>227</v>
      </c>
      <c r="C32" s="597">
        <v>0</v>
      </c>
      <c r="D32" s="598">
        <v>0</v>
      </c>
      <c r="E32" s="598">
        <v>0</v>
      </c>
      <c r="F32" s="598">
        <v>20473.609783799999</v>
      </c>
      <c r="G32" s="598">
        <v>20983.151843299998</v>
      </c>
      <c r="H32" s="599">
        <v>0</v>
      </c>
    </row>
    <row r="33" spans="1:11" x14ac:dyDescent="0.25">
      <c r="A33" s="620"/>
      <c r="B33" s="600" t="s">
        <v>228</v>
      </c>
      <c r="C33" s="597">
        <v>0</v>
      </c>
      <c r="D33" s="598">
        <v>0</v>
      </c>
      <c r="E33" s="598">
        <v>0</v>
      </c>
      <c r="F33" s="598">
        <v>24010.627657500001</v>
      </c>
      <c r="G33" s="598">
        <v>30431.388010200015</v>
      </c>
      <c r="H33" s="599">
        <v>350.95186860000001</v>
      </c>
      <c r="I33"/>
      <c r="J33" s="643"/>
    </row>
    <row r="34" spans="1:11" x14ac:dyDescent="0.25">
      <c r="A34" s="620"/>
      <c r="B34" s="600" t="s">
        <v>214</v>
      </c>
      <c r="C34" s="597">
        <v>0</v>
      </c>
      <c r="D34" s="598">
        <v>0</v>
      </c>
      <c r="E34" s="598">
        <v>0</v>
      </c>
      <c r="F34" s="598">
        <v>17911.178494273285</v>
      </c>
      <c r="G34" s="598">
        <v>17002.047278807771</v>
      </c>
      <c r="H34" s="599">
        <v>3017.0074636999993</v>
      </c>
      <c r="I34"/>
      <c r="J34" s="643"/>
    </row>
    <row r="35" spans="1:11" x14ac:dyDescent="0.25">
      <c r="A35" s="620">
        <v>3</v>
      </c>
      <c r="B35" s="616" t="s">
        <v>294</v>
      </c>
      <c r="C35" s="647"/>
      <c r="D35" s="648"/>
      <c r="E35" s="648"/>
      <c r="F35" s="648"/>
      <c r="G35" s="648"/>
      <c r="H35" s="649"/>
      <c r="I35"/>
      <c r="J35" s="643"/>
    </row>
    <row r="36" spans="1:11" x14ac:dyDescent="0.25">
      <c r="A36" s="620"/>
      <c r="B36" s="645" t="s">
        <v>92</v>
      </c>
      <c r="C36" s="910"/>
      <c r="D36" s="911"/>
      <c r="E36" s="912"/>
      <c r="F36" s="901">
        <v>17.289388688400411</v>
      </c>
      <c r="G36" s="901"/>
      <c r="H36" s="902"/>
      <c r="I36"/>
      <c r="J36" s="643"/>
    </row>
    <row r="37" spans="1:11" x14ac:dyDescent="0.25">
      <c r="A37" s="620"/>
      <c r="B37" s="645" t="s">
        <v>105</v>
      </c>
      <c r="C37" s="898"/>
      <c r="D37" s="899"/>
      <c r="E37" s="900"/>
      <c r="F37" s="901">
        <v>2.3689104299923436</v>
      </c>
      <c r="G37" s="901"/>
      <c r="H37" s="902"/>
      <c r="I37"/>
      <c r="J37" s="644"/>
    </row>
    <row r="38" spans="1:11" x14ac:dyDescent="0.25">
      <c r="A38" s="620"/>
      <c r="B38" s="645" t="s">
        <v>295</v>
      </c>
      <c r="C38" s="898"/>
      <c r="D38" s="899"/>
      <c r="E38" s="900"/>
      <c r="F38" s="901">
        <v>2.6439411636013719</v>
      </c>
      <c r="G38" s="901"/>
      <c r="H38" s="902"/>
    </row>
    <row r="39" spans="1:11" x14ac:dyDescent="0.25">
      <c r="A39" s="620"/>
      <c r="B39" s="645" t="s">
        <v>103</v>
      </c>
      <c r="C39" s="898"/>
      <c r="D39" s="899"/>
      <c r="E39" s="900"/>
      <c r="F39" s="901">
        <v>0.46104928370515541</v>
      </c>
      <c r="G39" s="901"/>
      <c r="H39" s="902"/>
    </row>
    <row r="40" spans="1:11" x14ac:dyDescent="0.25">
      <c r="A40" s="624"/>
      <c r="B40" s="646" t="s">
        <v>72</v>
      </c>
      <c r="C40" s="913"/>
      <c r="D40" s="914"/>
      <c r="E40" s="915"/>
      <c r="F40" s="901">
        <v>8.9088674347163046</v>
      </c>
      <c r="G40" s="901"/>
      <c r="H40" s="902"/>
    </row>
    <row r="41" spans="1:11" x14ac:dyDescent="0.25">
      <c r="A41" s="615">
        <v>4</v>
      </c>
      <c r="B41" s="616" t="s">
        <v>296</v>
      </c>
      <c r="C41" s="626"/>
      <c r="D41" s="627"/>
      <c r="E41" s="627"/>
      <c r="F41" s="627"/>
      <c r="G41" s="627"/>
      <c r="H41" s="628"/>
    </row>
    <row r="42" spans="1:11" x14ac:dyDescent="0.25">
      <c r="A42" s="620"/>
      <c r="B42" s="600" t="s">
        <v>83</v>
      </c>
      <c r="C42" s="597">
        <v>324368.0488422974</v>
      </c>
      <c r="D42" s="598">
        <v>85911.970113817515</v>
      </c>
      <c r="E42" s="598">
        <v>0</v>
      </c>
      <c r="F42" s="598">
        <v>332669.71196064568</v>
      </c>
      <c r="G42" s="598">
        <v>91533.963092555001</v>
      </c>
      <c r="H42" s="599">
        <v>0</v>
      </c>
      <c r="I42" s="650"/>
      <c r="J42" s="650"/>
    </row>
    <row r="43" spans="1:11" x14ac:dyDescent="0.25">
      <c r="A43" s="620"/>
      <c r="B43" s="600" t="s">
        <v>291</v>
      </c>
      <c r="C43" s="597">
        <v>41662.264742388048</v>
      </c>
      <c r="D43" s="598">
        <v>118309.6324318134</v>
      </c>
      <c r="E43" s="598">
        <v>0</v>
      </c>
      <c r="F43" s="598">
        <v>36580.798689932031</v>
      </c>
      <c r="G43" s="598">
        <v>118110.50429323112</v>
      </c>
      <c r="H43" s="599">
        <v>0</v>
      </c>
      <c r="I43" s="650"/>
      <c r="J43" s="650"/>
    </row>
    <row r="44" spans="1:11" x14ac:dyDescent="0.25">
      <c r="A44" s="620"/>
      <c r="B44" s="600" t="s">
        <v>292</v>
      </c>
      <c r="C44" s="597">
        <v>55216.797144376571</v>
      </c>
      <c r="D44" s="598">
        <v>64714.963152343524</v>
      </c>
      <c r="E44" s="598">
        <v>0</v>
      </c>
      <c r="F44" s="598">
        <v>57934.30277875856</v>
      </c>
      <c r="G44" s="598">
        <v>55946.158232755421</v>
      </c>
      <c r="H44" s="599">
        <v>0</v>
      </c>
      <c r="I44" s="650"/>
      <c r="J44" s="650"/>
    </row>
    <row r="45" spans="1:11" x14ac:dyDescent="0.25">
      <c r="A45" s="620"/>
      <c r="B45" s="600" t="s">
        <v>86</v>
      </c>
      <c r="C45" s="597">
        <v>3651.0163198178579</v>
      </c>
      <c r="D45" s="598">
        <v>7224.3356837132205</v>
      </c>
      <c r="E45" s="598">
        <v>0</v>
      </c>
      <c r="F45" s="598">
        <v>5950.1243233770047</v>
      </c>
      <c r="G45" s="598">
        <v>7525.033862749242</v>
      </c>
      <c r="H45" s="599">
        <v>0</v>
      </c>
      <c r="I45" s="650"/>
      <c r="J45" s="650"/>
    </row>
    <row r="46" spans="1:11" x14ac:dyDescent="0.25">
      <c r="A46" s="620"/>
      <c r="B46" s="600" t="s">
        <v>297</v>
      </c>
      <c r="C46" s="597">
        <v>451362.34658386564</v>
      </c>
      <c r="D46" s="598">
        <v>590480.83821679698</v>
      </c>
      <c r="E46" s="598">
        <v>0</v>
      </c>
      <c r="F46" s="598">
        <v>486440.39803282014</v>
      </c>
      <c r="G46" s="598">
        <v>640759.38591083791</v>
      </c>
      <c r="H46" s="599">
        <v>0</v>
      </c>
      <c r="I46" s="650"/>
      <c r="J46" s="650"/>
    </row>
    <row r="47" spans="1:11" x14ac:dyDescent="0.25">
      <c r="A47" s="620"/>
      <c r="B47" s="600" t="s">
        <v>90</v>
      </c>
      <c r="C47" s="597">
        <v>574500.40751600207</v>
      </c>
      <c r="D47" s="598">
        <v>483897.62727461715</v>
      </c>
      <c r="E47" s="598">
        <v>23965.588292961824</v>
      </c>
      <c r="F47" s="598">
        <v>661583.00674359011</v>
      </c>
      <c r="G47" s="598">
        <v>498790.01379273628</v>
      </c>
      <c r="H47" s="599">
        <v>26358.194471688894</v>
      </c>
      <c r="I47" s="650"/>
      <c r="J47" s="650"/>
      <c r="K47" s="650"/>
    </row>
    <row r="48" spans="1:11" x14ac:dyDescent="0.25">
      <c r="A48" s="620"/>
      <c r="B48" s="600" t="s">
        <v>89</v>
      </c>
      <c r="C48" s="597">
        <v>378905.62485945609</v>
      </c>
      <c r="D48" s="598">
        <v>398934.309115062</v>
      </c>
      <c r="E48" s="598">
        <v>69462.490961829069</v>
      </c>
      <c r="F48" s="598">
        <v>439511.55162302172</v>
      </c>
      <c r="G48" s="598">
        <v>396063.88359532907</v>
      </c>
      <c r="H48" s="599">
        <v>80486.734669080455</v>
      </c>
      <c r="I48" s="650"/>
      <c r="J48" s="650"/>
      <c r="K48" s="650"/>
    </row>
    <row r="49" spans="1:18" x14ac:dyDescent="0.25">
      <c r="A49" s="620"/>
      <c r="B49" s="600" t="s">
        <v>224</v>
      </c>
      <c r="C49" s="597">
        <v>129629.72988069258</v>
      </c>
      <c r="D49" s="598">
        <v>93131.02032607625</v>
      </c>
      <c r="E49" s="598">
        <v>0</v>
      </c>
      <c r="F49" s="598">
        <v>70652.797900366408</v>
      </c>
      <c r="G49" s="598">
        <v>97331.172705798701</v>
      </c>
      <c r="H49" s="599">
        <v>0</v>
      </c>
      <c r="I49" s="650"/>
      <c r="J49" s="650"/>
      <c r="K49" s="650"/>
    </row>
    <row r="50" spans="1:18" x14ac:dyDescent="0.25">
      <c r="A50" s="620"/>
      <c r="B50" s="600" t="s">
        <v>92</v>
      </c>
      <c r="C50" s="597">
        <v>985484.6051953315</v>
      </c>
      <c r="D50" s="598">
        <v>753522.17146155238</v>
      </c>
      <c r="E50" s="598">
        <v>0</v>
      </c>
      <c r="F50" s="598">
        <v>952683.81298066746</v>
      </c>
      <c r="G50" s="598">
        <v>817013.21632526838</v>
      </c>
      <c r="H50" s="599">
        <v>0</v>
      </c>
      <c r="I50" s="650"/>
      <c r="J50" s="650"/>
      <c r="K50" s="650"/>
    </row>
    <row r="51" spans="1:18" x14ac:dyDescent="0.25">
      <c r="A51" s="620"/>
      <c r="B51" s="600" t="s">
        <v>213</v>
      </c>
      <c r="C51" s="597">
        <v>224232.91524836683</v>
      </c>
      <c r="D51" s="598">
        <v>226130.88185734843</v>
      </c>
      <c r="E51" s="598">
        <v>3810.2931582777119</v>
      </c>
      <c r="F51" s="598">
        <v>251188.99605824443</v>
      </c>
      <c r="G51" s="598">
        <v>233539.81973611627</v>
      </c>
      <c r="H51" s="599">
        <v>1026.693802105957</v>
      </c>
      <c r="I51" s="650"/>
      <c r="J51" s="650"/>
      <c r="K51" s="650"/>
    </row>
    <row r="52" spans="1:18" x14ac:dyDescent="0.25">
      <c r="A52" s="620"/>
      <c r="B52" s="600" t="s">
        <v>226</v>
      </c>
      <c r="C52" s="597">
        <v>6767.6634425895345</v>
      </c>
      <c r="D52" s="598">
        <v>5600.4474817482351</v>
      </c>
      <c r="E52" s="598">
        <v>54.788607724322205</v>
      </c>
      <c r="F52" s="598">
        <v>9000.8881289372875</v>
      </c>
      <c r="G52" s="598">
        <v>5689.2210834544339</v>
      </c>
      <c r="H52" s="599">
        <v>136.97491771002569</v>
      </c>
      <c r="I52" s="650"/>
      <c r="J52" s="650"/>
      <c r="K52" s="650"/>
    </row>
    <row r="53" spans="1:18" x14ac:dyDescent="0.25">
      <c r="A53" s="620"/>
      <c r="B53" s="600" t="s">
        <v>227</v>
      </c>
      <c r="C53" s="597">
        <v>11873.312774844357</v>
      </c>
      <c r="D53" s="598">
        <v>8804.9935469063166</v>
      </c>
      <c r="E53" s="598">
        <v>0</v>
      </c>
      <c r="F53" s="598">
        <v>12545.936524903489</v>
      </c>
      <c r="G53" s="598">
        <v>9733.5292277644312</v>
      </c>
      <c r="H53" s="599">
        <v>0</v>
      </c>
      <c r="I53" s="650"/>
      <c r="J53" s="650"/>
      <c r="K53" s="650"/>
    </row>
    <row r="54" spans="1:18" x14ac:dyDescent="0.25">
      <c r="A54" s="620"/>
      <c r="B54" s="600" t="s">
        <v>228</v>
      </c>
      <c r="C54" s="597">
        <v>10686.337599690007</v>
      </c>
      <c r="D54" s="598">
        <v>12925.499271581135</v>
      </c>
      <c r="E54" s="598">
        <v>192.09797197268989</v>
      </c>
      <c r="F54" s="598">
        <v>12155.592435892331</v>
      </c>
      <c r="G54" s="598">
        <v>10427.098303981586</v>
      </c>
      <c r="H54" s="599">
        <v>226.72929406097697</v>
      </c>
      <c r="I54" s="650"/>
      <c r="J54" s="650"/>
      <c r="K54" s="650"/>
    </row>
    <row r="55" spans="1:18" x14ac:dyDescent="0.25">
      <c r="A55" s="620"/>
      <c r="B55" s="652" t="s">
        <v>214</v>
      </c>
      <c r="C55" s="597">
        <v>188057.36814736368</v>
      </c>
      <c r="D55" s="598">
        <v>171854.43755798807</v>
      </c>
      <c r="E55" s="598">
        <v>30719.86105208594</v>
      </c>
      <c r="F55" s="598">
        <v>198820.76673128418</v>
      </c>
      <c r="G55" s="598">
        <v>162982.71060876059</v>
      </c>
      <c r="H55" s="599">
        <v>40416.815908885546</v>
      </c>
      <c r="I55" s="650"/>
      <c r="J55" s="650"/>
      <c r="K55" s="650"/>
      <c r="L55" s="651"/>
      <c r="M55" s="651"/>
      <c r="P55" s="916">
        <v>2017</v>
      </c>
      <c r="Q55" s="916"/>
      <c r="R55" s="916"/>
    </row>
    <row r="56" spans="1:18" x14ac:dyDescent="0.25">
      <c r="A56" s="620">
        <v>5</v>
      </c>
      <c r="B56" s="616" t="s">
        <v>298</v>
      </c>
      <c r="C56" s="623"/>
      <c r="D56" s="621"/>
      <c r="E56" s="621"/>
      <c r="F56" s="621"/>
      <c r="G56" s="621"/>
      <c r="H56" s="622"/>
      <c r="J56" s="601"/>
      <c r="K56" s="601"/>
      <c r="L56" s="601"/>
      <c r="M56" s="601"/>
      <c r="P56" s="2" t="s">
        <v>75</v>
      </c>
      <c r="Q56" s="2" t="s">
        <v>76</v>
      </c>
      <c r="R56" s="2" t="s">
        <v>77</v>
      </c>
    </row>
    <row r="57" spans="1:18" x14ac:dyDescent="0.25">
      <c r="A57" s="620"/>
      <c r="B57" s="600" t="s">
        <v>83</v>
      </c>
      <c r="C57" s="597">
        <f t="shared" ref="C57:D70" si="0">IFERROR(C42*1000/C6,"")</f>
        <v>1540.1437355956255</v>
      </c>
      <c r="D57" s="598">
        <f t="shared" si="0"/>
        <v>1009.1892605598632</v>
      </c>
      <c r="E57" s="598">
        <v>0</v>
      </c>
      <c r="F57" s="598">
        <f t="shared" ref="F57:G70" si="1">IFERROR(F42*1000/F21,"")</f>
        <v>1524.7576837577319</v>
      </c>
      <c r="G57" s="598">
        <f t="shared" si="1"/>
        <v>1171.2432556810295</v>
      </c>
      <c r="H57" s="599">
        <v>0</v>
      </c>
      <c r="J57" s="93"/>
      <c r="K57" s="93"/>
      <c r="L57" s="93"/>
      <c r="M57" s="601"/>
      <c r="O57" s="2" t="s">
        <v>83</v>
      </c>
      <c r="P57" s="83">
        <v>1540.1438196929741</v>
      </c>
      <c r="Q57" s="83">
        <v>1009.1892605598632</v>
      </c>
      <c r="R57" s="2" t="s">
        <v>286</v>
      </c>
    </row>
    <row r="58" spans="1:18" x14ac:dyDescent="0.25">
      <c r="A58" s="620"/>
      <c r="B58" s="600" t="s">
        <v>291</v>
      </c>
      <c r="C58" s="597">
        <f t="shared" si="0"/>
        <v>1402.6554325497104</v>
      </c>
      <c r="D58" s="598">
        <f t="shared" si="0"/>
        <v>1049.8285322164149</v>
      </c>
      <c r="E58" s="598">
        <v>0</v>
      </c>
      <c r="F58" s="598">
        <f t="shared" si="1"/>
        <v>1347.2934807880547</v>
      </c>
      <c r="G58" s="598">
        <f t="shared" si="1"/>
        <v>1009.61457142881</v>
      </c>
      <c r="H58" s="599">
        <v>0</v>
      </c>
      <c r="J58" s="93"/>
      <c r="K58" s="93"/>
      <c r="L58" s="93"/>
      <c r="M58" s="601"/>
      <c r="O58" s="2" t="s">
        <v>85</v>
      </c>
      <c r="P58" s="83">
        <v>1402.6554835512038</v>
      </c>
      <c r="Q58" s="83">
        <v>1049.8285322164149</v>
      </c>
      <c r="R58" s="2" t="s">
        <v>286</v>
      </c>
    </row>
    <row r="59" spans="1:18" x14ac:dyDescent="0.25">
      <c r="A59" s="620"/>
      <c r="B59" s="600" t="s">
        <v>292</v>
      </c>
      <c r="C59" s="597">
        <f t="shared" si="0"/>
        <v>3262.9865708304205</v>
      </c>
      <c r="D59" s="598">
        <f t="shared" si="0"/>
        <v>3744.3641916669817</v>
      </c>
      <c r="E59" s="598">
        <v>0</v>
      </c>
      <c r="F59" s="598">
        <f t="shared" si="1"/>
        <v>3420.4053275011825</v>
      </c>
      <c r="G59" s="598">
        <f t="shared" si="1"/>
        <v>3531.5491489358965</v>
      </c>
      <c r="H59" s="599">
        <v>0</v>
      </c>
      <c r="J59" s="93"/>
      <c r="K59" s="93"/>
      <c r="L59" s="93"/>
      <c r="M59" s="601"/>
      <c r="O59" s="2" t="s">
        <v>84</v>
      </c>
      <c r="P59" s="83">
        <v>3262.9866174936442</v>
      </c>
      <c r="Q59" s="83">
        <v>3744.3641916669817</v>
      </c>
      <c r="R59" s="2" t="s">
        <v>286</v>
      </c>
    </row>
    <row r="60" spans="1:18" x14ac:dyDescent="0.25">
      <c r="A60" s="620"/>
      <c r="B60" s="600" t="s">
        <v>86</v>
      </c>
      <c r="C60" s="597">
        <f t="shared" si="0"/>
        <v>1101.9758422494428</v>
      </c>
      <c r="D60" s="598">
        <f t="shared" si="0"/>
        <v>969.93590724145838</v>
      </c>
      <c r="E60" s="598">
        <v>0</v>
      </c>
      <c r="F60" s="598">
        <f t="shared" si="1"/>
        <v>1325.1699121917879</v>
      </c>
      <c r="G60" s="598">
        <f t="shared" si="1"/>
        <v>972.84429304908122</v>
      </c>
      <c r="H60" s="599">
        <v>0</v>
      </c>
      <c r="J60" s="93"/>
      <c r="K60" s="93"/>
      <c r="L60" s="93"/>
      <c r="M60" s="601"/>
      <c r="O60" s="2" t="s">
        <v>86</v>
      </c>
      <c r="P60" s="83">
        <v>1101.9758422494428</v>
      </c>
      <c r="Q60" s="83">
        <v>969.93590724145838</v>
      </c>
      <c r="R60" s="2" t="s">
        <v>286</v>
      </c>
    </row>
    <row r="61" spans="1:18" x14ac:dyDescent="0.25">
      <c r="A61" s="620"/>
      <c r="B61" s="600" t="s">
        <v>297</v>
      </c>
      <c r="C61" s="597">
        <f t="shared" si="0"/>
        <v>2053.0959047460583</v>
      </c>
      <c r="D61" s="598">
        <f t="shared" si="0"/>
        <v>3588.9155856970915</v>
      </c>
      <c r="E61" s="598">
        <v>0</v>
      </c>
      <c r="F61" s="598">
        <f t="shared" si="1"/>
        <v>13551.03470221669</v>
      </c>
      <c r="G61" s="598">
        <f t="shared" si="1"/>
        <v>11398.242997975807</v>
      </c>
      <c r="H61" s="599">
        <v>0</v>
      </c>
      <c r="J61" s="93"/>
      <c r="K61" s="93"/>
      <c r="L61" s="93"/>
      <c r="M61" s="601"/>
      <c r="O61" s="2" t="s">
        <v>88</v>
      </c>
      <c r="P61" s="83">
        <v>2053.0955470683743</v>
      </c>
      <c r="Q61" s="83">
        <v>3588.9155856970915</v>
      </c>
      <c r="R61" s="2" t="s">
        <v>286</v>
      </c>
    </row>
    <row r="62" spans="1:18" x14ac:dyDescent="0.25">
      <c r="A62" s="620"/>
      <c r="B62" s="600" t="s">
        <v>90</v>
      </c>
      <c r="C62" s="597">
        <f t="shared" si="0"/>
        <v>6548.8434172692841</v>
      </c>
      <c r="D62" s="598">
        <f t="shared" si="0"/>
        <v>5679.5206536769792</v>
      </c>
      <c r="E62" s="598">
        <f>IFERROR(E47*1000/E11,"")</f>
        <v>3149.4390345545344</v>
      </c>
      <c r="F62" s="598">
        <f t="shared" si="1"/>
        <v>7564.7125161838931</v>
      </c>
      <c r="G62" s="598">
        <f t="shared" si="1"/>
        <v>6236.1749398591282</v>
      </c>
      <c r="H62" s="599">
        <f>IFERROR(H47*1000/H26,"")</f>
        <v>4638.3262894803484</v>
      </c>
      <c r="J62" s="601"/>
      <c r="K62" s="93"/>
      <c r="L62" s="93"/>
      <c r="M62" s="93"/>
      <c r="O62" s="2" t="s">
        <v>90</v>
      </c>
      <c r="P62" s="83">
        <v>6548.8436113633406</v>
      </c>
      <c r="Q62" s="83">
        <v>5679.5206536769792</v>
      </c>
      <c r="R62" s="2">
        <v>3149.4390345545339</v>
      </c>
    </row>
    <row r="63" spans="1:18" x14ac:dyDescent="0.25">
      <c r="A63" s="620"/>
      <c r="B63" s="600" t="s">
        <v>89</v>
      </c>
      <c r="C63" s="597">
        <f t="shared" si="0"/>
        <v>9879.9333142159703</v>
      </c>
      <c r="D63" s="598">
        <f t="shared" si="0"/>
        <v>8687.0199471156138</v>
      </c>
      <c r="E63" s="598">
        <f>IFERROR(E48*1000/E12,"")</f>
        <v>8147.3826718195305</v>
      </c>
      <c r="F63" s="598">
        <f t="shared" si="1"/>
        <v>8645.6147004560644</v>
      </c>
      <c r="G63" s="598">
        <f t="shared" si="1"/>
        <v>6530.9744127722006</v>
      </c>
      <c r="H63" s="599">
        <f>IFERROR(H48*1000/H27,"")</f>
        <v>10399.302253872285</v>
      </c>
      <c r="J63" s="601"/>
      <c r="K63" s="93"/>
      <c r="L63" s="93"/>
      <c r="M63" s="93"/>
      <c r="O63" s="2" t="s">
        <v>89</v>
      </c>
      <c r="P63" s="83">
        <v>9879.9328814169821</v>
      </c>
      <c r="Q63" s="83">
        <v>8687.0199471156138</v>
      </c>
      <c r="R63" s="2">
        <v>8147.3826718195305</v>
      </c>
    </row>
    <row r="64" spans="1:18" x14ac:dyDescent="0.25">
      <c r="A64" s="620"/>
      <c r="B64" s="600" t="s">
        <v>224</v>
      </c>
      <c r="C64" s="597">
        <f t="shared" si="0"/>
        <v>3670.016068977151</v>
      </c>
      <c r="D64" s="598">
        <f t="shared" si="0"/>
        <v>4227.8793742261778</v>
      </c>
      <c r="E64" s="598">
        <v>0</v>
      </c>
      <c r="F64" s="598">
        <f t="shared" si="1"/>
        <v>6191.8809225748591</v>
      </c>
      <c r="G64" s="598">
        <f t="shared" si="1"/>
        <v>5046.5250756822024</v>
      </c>
      <c r="H64" s="599">
        <v>0</v>
      </c>
      <c r="J64" s="601"/>
      <c r="K64" s="93"/>
      <c r="L64" s="93"/>
      <c r="M64" s="93"/>
      <c r="O64" s="2" t="s">
        <v>224</v>
      </c>
      <c r="P64" s="83">
        <v>3670.0160701097025</v>
      </c>
      <c r="Q64" s="83">
        <v>4227.8793742261778</v>
      </c>
      <c r="R64" s="2">
        <v>0</v>
      </c>
    </row>
    <row r="65" spans="1:18" x14ac:dyDescent="0.25">
      <c r="A65" s="620"/>
      <c r="B65" s="600" t="s">
        <v>92</v>
      </c>
      <c r="C65" s="597">
        <f t="shared" si="0"/>
        <v>4143.3289504056684</v>
      </c>
      <c r="D65" s="598">
        <f t="shared" si="0"/>
        <v>3327.2172507538307</v>
      </c>
      <c r="E65" s="598">
        <v>0</v>
      </c>
      <c r="F65" s="598">
        <f t="shared" si="1"/>
        <v>15371.768376499091</v>
      </c>
      <c r="G65" s="598">
        <f t="shared" si="1"/>
        <v>12939.808075844645</v>
      </c>
      <c r="H65" s="599">
        <v>0</v>
      </c>
      <c r="J65" s="601"/>
      <c r="K65" s="601"/>
      <c r="L65" s="93"/>
      <c r="M65" s="601"/>
      <c r="P65" s="83"/>
    </row>
    <row r="66" spans="1:18" x14ac:dyDescent="0.25">
      <c r="A66" s="620"/>
      <c r="B66" s="600" t="s">
        <v>213</v>
      </c>
      <c r="C66" s="597">
        <f t="shared" si="0"/>
        <v>836.39349166906936</v>
      </c>
      <c r="D66" s="598">
        <f t="shared" si="0"/>
        <v>818.02497818095958</v>
      </c>
      <c r="E66" s="598">
        <f>IFERROR(E51*1000/E15,"")</f>
        <v>1170.2706812344854</v>
      </c>
      <c r="F66" s="598">
        <f t="shared" si="1"/>
        <v>874.55857899616387</v>
      </c>
      <c r="G66" s="598">
        <f t="shared" si="1"/>
        <v>867.83853795467746</v>
      </c>
      <c r="H66" s="599">
        <f>IFERROR(H51*1000/H30,"")</f>
        <v>1159.5927212746103</v>
      </c>
      <c r="J66" s="601"/>
      <c r="K66" s="93"/>
      <c r="L66" s="93"/>
      <c r="M66" s="93"/>
      <c r="P66" s="83"/>
      <c r="R66" s="2">
        <v>1170.2706812344854</v>
      </c>
    </row>
    <row r="67" spans="1:18" x14ac:dyDescent="0.25">
      <c r="A67" s="620"/>
      <c r="B67" s="600" t="s">
        <v>226</v>
      </c>
      <c r="C67" s="597">
        <f t="shared" si="0"/>
        <v>722.05469502588869</v>
      </c>
      <c r="D67" s="598">
        <f t="shared" si="0"/>
        <v>543.83497129240095</v>
      </c>
      <c r="E67" s="598">
        <f>IFERROR(E52*1000/E16,"")</f>
        <v>532.19449292166451</v>
      </c>
      <c r="F67" s="598">
        <f t="shared" si="1"/>
        <v>595.24345599897447</v>
      </c>
      <c r="G67" s="598">
        <f t="shared" si="1"/>
        <v>536.12393409311767</v>
      </c>
      <c r="H67" s="599">
        <f>IFERROR(H52*1000/H31,"")</f>
        <v>599.69477875060841</v>
      </c>
      <c r="J67" s="601"/>
      <c r="K67" s="93"/>
      <c r="L67" s="93"/>
      <c r="M67" s="93"/>
      <c r="O67" s="2" t="s">
        <v>100</v>
      </c>
      <c r="P67" s="83">
        <v>722.05476742561484</v>
      </c>
      <c r="Q67" s="83">
        <v>543.83497129240095</v>
      </c>
      <c r="R67" s="2">
        <v>532.19449292166451</v>
      </c>
    </row>
    <row r="68" spans="1:18" x14ac:dyDescent="0.25">
      <c r="A68" s="620"/>
      <c r="B68" s="600" t="s">
        <v>227</v>
      </c>
      <c r="C68" s="597">
        <f t="shared" si="0"/>
        <v>474.85010189823004</v>
      </c>
      <c r="D68" s="598">
        <f t="shared" si="0"/>
        <v>430.53527735035641</v>
      </c>
      <c r="E68" s="598">
        <v>0</v>
      </c>
      <c r="F68" s="598">
        <f t="shared" si="1"/>
        <v>612.78575968711777</v>
      </c>
      <c r="G68" s="598">
        <f t="shared" si="1"/>
        <v>463.87355438560508</v>
      </c>
      <c r="H68" s="599">
        <v>0</v>
      </c>
      <c r="J68" s="601"/>
      <c r="K68" s="93"/>
      <c r="L68" s="93"/>
      <c r="M68" s="601"/>
      <c r="O68" s="2" t="s">
        <v>99</v>
      </c>
      <c r="P68" s="83">
        <v>474.85018868578283</v>
      </c>
      <c r="Q68" s="83">
        <v>430.53527735035641</v>
      </c>
    </row>
    <row r="69" spans="1:18" x14ac:dyDescent="0.25">
      <c r="A69" s="620"/>
      <c r="B69" s="600" t="s">
        <v>228</v>
      </c>
      <c r="C69" s="597">
        <f t="shared" si="0"/>
        <v>479.9049281019058</v>
      </c>
      <c r="D69" s="598">
        <f t="shared" si="0"/>
        <v>423.97749568528661</v>
      </c>
      <c r="E69" s="598">
        <f>IFERROR(E54*1000/E18,"")</f>
        <v>626.51228231979212</v>
      </c>
      <c r="F69" s="598">
        <f t="shared" si="1"/>
        <v>506.25883709855407</v>
      </c>
      <c r="G69" s="598">
        <f t="shared" si="1"/>
        <v>342.64287585195336</v>
      </c>
      <c r="H69" s="599">
        <f>IFERROR(H54*1000/H33,"")</f>
        <v>646.04099406974058</v>
      </c>
      <c r="J69" s="601"/>
      <c r="K69" s="93"/>
      <c r="L69" s="93"/>
      <c r="M69" s="93"/>
      <c r="O69" s="2" t="s">
        <v>102</v>
      </c>
      <c r="P69" s="83">
        <v>479.90493047259281</v>
      </c>
      <c r="Q69" s="83">
        <v>423.97749568528661</v>
      </c>
      <c r="R69" s="2">
        <v>626.51228231979212</v>
      </c>
    </row>
    <row r="70" spans="1:18" x14ac:dyDescent="0.25">
      <c r="A70" s="620"/>
      <c r="B70" s="625" t="s">
        <v>214</v>
      </c>
      <c r="C70" s="629">
        <f t="shared" si="0"/>
        <v>7091.0476082628857</v>
      </c>
      <c r="D70" s="630">
        <f t="shared" si="0"/>
        <v>6647.0299747736235</v>
      </c>
      <c r="E70" s="630">
        <f>IFERROR(E55*1000/E19,"")</f>
        <v>8677.1945758032853</v>
      </c>
      <c r="F70" s="630">
        <f t="shared" si="1"/>
        <v>11100.373255442284</v>
      </c>
      <c r="G70" s="630">
        <f t="shared" si="1"/>
        <v>9586.0638390242948</v>
      </c>
      <c r="H70" s="631">
        <f>IFERROR(H55*1000/H34,"")</f>
        <v>13396.326126193651</v>
      </c>
      <c r="J70" s="601"/>
      <c r="K70" s="601"/>
      <c r="L70" s="601"/>
      <c r="M70" s="601"/>
      <c r="R70" s="2" t="s">
        <v>286</v>
      </c>
    </row>
    <row r="71" spans="1:18" x14ac:dyDescent="0.25">
      <c r="A71" s="620">
        <v>6</v>
      </c>
      <c r="B71" s="632" t="s">
        <v>299</v>
      </c>
      <c r="C71" s="626"/>
      <c r="D71" s="627"/>
      <c r="E71" s="627"/>
      <c r="F71" s="627"/>
      <c r="G71" s="633"/>
      <c r="H71" s="634"/>
    </row>
    <row r="72" spans="1:18" x14ac:dyDescent="0.25">
      <c r="A72" s="620"/>
      <c r="B72" s="635" t="s">
        <v>300</v>
      </c>
      <c r="C72" s="623">
        <v>26.632230589921889</v>
      </c>
      <c r="D72" s="621">
        <v>26.656183913786514</v>
      </c>
      <c r="E72" s="636">
        <v>78.927757562982549</v>
      </c>
      <c r="F72" s="621">
        <v>36.416795722814754</v>
      </c>
      <c r="G72" s="621">
        <v>32.456401715797504</v>
      </c>
      <c r="H72" s="622">
        <v>77.83354298209855</v>
      </c>
    </row>
    <row r="73" spans="1:18" x14ac:dyDescent="0.25">
      <c r="A73" s="620"/>
      <c r="B73" s="635" t="s">
        <v>301</v>
      </c>
      <c r="C73" s="623">
        <v>95.716990358213067</v>
      </c>
      <c r="D73" s="621">
        <v>89.543517289052659</v>
      </c>
      <c r="E73" s="598">
        <v>0</v>
      </c>
      <c r="F73" s="621">
        <v>95.333838670073703</v>
      </c>
      <c r="G73" s="621">
        <v>96.605769062894424</v>
      </c>
      <c r="H73" s="599">
        <v>0</v>
      </c>
    </row>
    <row r="74" spans="1:18" x14ac:dyDescent="0.25">
      <c r="A74" s="620">
        <v>7</v>
      </c>
      <c r="B74" s="632" t="s">
        <v>302</v>
      </c>
      <c r="C74" s="623"/>
      <c r="D74" s="621"/>
      <c r="E74" s="621"/>
      <c r="F74" s="621"/>
      <c r="G74" s="621"/>
      <c r="H74" s="622"/>
    </row>
    <row r="75" spans="1:18" x14ac:dyDescent="0.25">
      <c r="A75" s="620"/>
      <c r="B75" s="635" t="s">
        <v>300</v>
      </c>
      <c r="C75" s="623">
        <v>6.15</v>
      </c>
      <c r="D75" s="621">
        <v>95.44</v>
      </c>
      <c r="E75" s="637">
        <v>8.61</v>
      </c>
      <c r="F75" s="621">
        <v>11</v>
      </c>
      <c r="G75" s="621">
        <v>5.43</v>
      </c>
      <c r="H75" s="622">
        <v>13.3</v>
      </c>
    </row>
    <row r="76" spans="1:18" x14ac:dyDescent="0.25">
      <c r="A76" s="620"/>
      <c r="B76" s="635" t="s">
        <v>301</v>
      </c>
      <c r="C76" s="623">
        <v>52</v>
      </c>
      <c r="D76" s="621">
        <v>59.67</v>
      </c>
      <c r="E76" s="598">
        <v>0</v>
      </c>
      <c r="F76" s="621">
        <v>53.83</v>
      </c>
      <c r="G76" s="621">
        <v>5.43</v>
      </c>
      <c r="H76" s="599">
        <v>0</v>
      </c>
    </row>
    <row r="77" spans="1:18" s="602" customFormat="1" x14ac:dyDescent="0.25">
      <c r="A77" s="620">
        <v>8</v>
      </c>
      <c r="B77" s="632" t="s">
        <v>303</v>
      </c>
      <c r="C77" s="623"/>
      <c r="D77" s="621"/>
      <c r="E77" s="621"/>
      <c r="F77" s="621"/>
      <c r="G77" s="621"/>
      <c r="H77" s="622"/>
    </row>
    <row r="78" spans="1:18" s="602" customFormat="1" x14ac:dyDescent="0.25">
      <c r="A78" s="620"/>
      <c r="B78" s="635" t="s">
        <v>300</v>
      </c>
      <c r="C78" s="623">
        <v>49.9</v>
      </c>
      <c r="D78" s="621">
        <v>34.729999999999997</v>
      </c>
      <c r="E78" s="638">
        <v>51.94</v>
      </c>
      <c r="F78" s="621">
        <v>48.15</v>
      </c>
      <c r="G78" s="621">
        <v>38.58</v>
      </c>
      <c r="H78" s="622">
        <v>62.79</v>
      </c>
    </row>
    <row r="79" spans="1:18" s="602" customFormat="1" x14ac:dyDescent="0.25">
      <c r="A79" s="620"/>
      <c r="B79" s="635" t="s">
        <v>301</v>
      </c>
      <c r="C79" s="623">
        <v>43.6</v>
      </c>
      <c r="D79" s="621">
        <v>32.68</v>
      </c>
      <c r="E79" s="598">
        <v>0</v>
      </c>
      <c r="F79" s="621">
        <v>50.26</v>
      </c>
      <c r="G79" s="621">
        <v>34.56</v>
      </c>
      <c r="H79" s="599">
        <v>0</v>
      </c>
    </row>
    <row r="80" spans="1:18" x14ac:dyDescent="0.25">
      <c r="A80" s="620">
        <v>9</v>
      </c>
      <c r="B80" s="632" t="s">
        <v>304</v>
      </c>
      <c r="C80" s="623"/>
      <c r="D80" s="621"/>
      <c r="E80" s="621"/>
      <c r="F80" s="621"/>
      <c r="G80" s="621"/>
      <c r="H80" s="622"/>
    </row>
    <row r="81" spans="1:8" x14ac:dyDescent="0.25">
      <c r="A81" s="620"/>
      <c r="B81" s="635" t="s">
        <v>300</v>
      </c>
      <c r="C81" s="623">
        <v>18.899999999999999</v>
      </c>
      <c r="D81" s="621">
        <v>15.14</v>
      </c>
      <c r="E81" s="638">
        <v>37.51</v>
      </c>
      <c r="F81" s="621">
        <v>24.76</v>
      </c>
      <c r="G81" s="621">
        <v>18.47</v>
      </c>
      <c r="H81" s="622">
        <v>62.79</v>
      </c>
    </row>
    <row r="82" spans="1:8" x14ac:dyDescent="0.25">
      <c r="A82" s="620"/>
      <c r="B82" s="635" t="s">
        <v>301</v>
      </c>
      <c r="C82" s="623">
        <v>43.7</v>
      </c>
      <c r="D82" s="621">
        <v>32.49</v>
      </c>
      <c r="E82" s="598">
        <v>0</v>
      </c>
      <c r="F82" s="621">
        <v>42.79</v>
      </c>
      <c r="G82" s="621">
        <v>32.979999999999997</v>
      </c>
      <c r="H82" s="599">
        <v>0</v>
      </c>
    </row>
    <row r="83" spans="1:8" x14ac:dyDescent="0.25">
      <c r="A83" s="620">
        <v>10</v>
      </c>
      <c r="B83" s="632" t="s">
        <v>305</v>
      </c>
      <c r="C83" s="623"/>
      <c r="D83" s="621"/>
      <c r="E83" s="621"/>
      <c r="F83" s="621"/>
      <c r="G83" s="621"/>
      <c r="H83" s="622"/>
    </row>
    <row r="84" spans="1:8" x14ac:dyDescent="0.25">
      <c r="A84" s="620"/>
      <c r="B84" s="635" t="s">
        <v>300</v>
      </c>
      <c r="C84" s="623">
        <v>10.1</v>
      </c>
      <c r="D84" s="621">
        <v>11.68</v>
      </c>
      <c r="E84" s="638">
        <v>41.93</v>
      </c>
      <c r="F84" s="621">
        <v>19.489999999999998</v>
      </c>
      <c r="G84" s="621">
        <v>13.23</v>
      </c>
      <c r="H84" s="622">
        <v>46.06</v>
      </c>
    </row>
    <row r="85" spans="1:8" x14ac:dyDescent="0.25">
      <c r="A85" s="620"/>
      <c r="B85" s="635" t="s">
        <v>301</v>
      </c>
      <c r="C85" s="623">
        <v>38</v>
      </c>
      <c r="D85" s="621">
        <v>31.83</v>
      </c>
      <c r="E85" s="598">
        <v>0</v>
      </c>
      <c r="F85" s="621">
        <v>42.09</v>
      </c>
      <c r="G85" s="621">
        <v>32.72</v>
      </c>
      <c r="H85" s="599">
        <v>0</v>
      </c>
    </row>
    <row r="86" spans="1:8" x14ac:dyDescent="0.25">
      <c r="A86" s="620">
        <v>11</v>
      </c>
      <c r="B86" s="632" t="s">
        <v>306</v>
      </c>
      <c r="C86" s="623"/>
      <c r="D86" s="621"/>
      <c r="E86" s="621"/>
      <c r="F86" s="621"/>
      <c r="G86" s="621"/>
      <c r="H86" s="622"/>
    </row>
    <row r="87" spans="1:8" x14ac:dyDescent="0.25">
      <c r="A87" s="620"/>
      <c r="B87" s="635" t="s">
        <v>300</v>
      </c>
      <c r="C87" s="623">
        <v>3.98</v>
      </c>
      <c r="D87" s="621">
        <v>4.63</v>
      </c>
      <c r="E87" s="621">
        <v>23.56</v>
      </c>
      <c r="F87" s="621">
        <v>5</v>
      </c>
      <c r="G87" s="621">
        <v>4.82</v>
      </c>
      <c r="H87" s="622">
        <v>28.04</v>
      </c>
    </row>
    <row r="88" spans="1:8" x14ac:dyDescent="0.25">
      <c r="A88" s="620"/>
      <c r="B88" s="635" t="s">
        <v>301</v>
      </c>
      <c r="C88" s="623">
        <v>27.8</v>
      </c>
      <c r="D88" s="621">
        <v>20.71</v>
      </c>
      <c r="E88" s="598">
        <v>0</v>
      </c>
      <c r="F88" s="621">
        <v>18.53</v>
      </c>
      <c r="G88" s="621">
        <v>27.7</v>
      </c>
      <c r="H88" s="599">
        <v>0</v>
      </c>
    </row>
    <row r="89" spans="1:8" x14ac:dyDescent="0.25">
      <c r="A89" s="620">
        <v>12</v>
      </c>
      <c r="B89" s="632" t="s">
        <v>307</v>
      </c>
      <c r="C89" s="623"/>
      <c r="D89" s="621"/>
      <c r="E89" s="621"/>
      <c r="F89" s="621"/>
      <c r="G89" s="621"/>
      <c r="H89" s="622"/>
    </row>
    <row r="90" spans="1:8" x14ac:dyDescent="0.25">
      <c r="A90" s="620"/>
      <c r="B90" s="635" t="s">
        <v>300</v>
      </c>
      <c r="C90" s="623">
        <v>67.63</v>
      </c>
      <c r="D90" s="621">
        <v>64.38</v>
      </c>
      <c r="E90" s="621">
        <v>82.69</v>
      </c>
      <c r="F90" s="621">
        <v>68.319999999999993</v>
      </c>
      <c r="G90" s="621">
        <v>67.400000000000006</v>
      </c>
      <c r="H90" s="622">
        <v>84.22</v>
      </c>
    </row>
    <row r="91" spans="1:8" ht="16.5" thickBot="1" x14ac:dyDescent="0.3">
      <c r="A91" s="639"/>
      <c r="B91" s="640" t="s">
        <v>301</v>
      </c>
      <c r="C91" s="641">
        <v>69.2</v>
      </c>
      <c r="D91" s="642">
        <v>56.62</v>
      </c>
      <c r="E91" s="603">
        <v>0</v>
      </c>
      <c r="F91" s="642">
        <v>63.48</v>
      </c>
      <c r="G91" s="642">
        <v>61.21</v>
      </c>
      <c r="H91" s="604">
        <v>0</v>
      </c>
    </row>
  </sheetData>
  <mergeCells count="14">
    <mergeCell ref="C40:E40"/>
    <mergeCell ref="F40:H40"/>
    <mergeCell ref="P55:R55"/>
    <mergeCell ref="C38:E38"/>
    <mergeCell ref="F38:H38"/>
    <mergeCell ref="C39:E39"/>
    <mergeCell ref="F39:H39"/>
    <mergeCell ref="C37:E37"/>
    <mergeCell ref="F37:H37"/>
    <mergeCell ref="A3:B4"/>
    <mergeCell ref="C3:E3"/>
    <mergeCell ref="F3:H3"/>
    <mergeCell ref="C36:E36"/>
    <mergeCell ref="F36:H36"/>
  </mergeCells>
  <pageMargins left="0.7" right="0.7" top="0.75" bottom="0.75" header="0.3" footer="0.3"/>
  <pageSetup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30"/>
  <sheetViews>
    <sheetView workbookViewId="0">
      <selection activeCell="X13" sqref="X13"/>
    </sheetView>
  </sheetViews>
  <sheetFormatPr defaultColWidth="5" defaultRowHeight="15" x14ac:dyDescent="0.25"/>
  <cols>
    <col min="1" max="1" width="15.7109375" customWidth="1"/>
    <col min="2" max="2" width="6.7109375" bestFit="1" customWidth="1"/>
    <col min="3" max="7" width="5.7109375" bestFit="1" customWidth="1"/>
    <col min="8" max="8" width="6.7109375" bestFit="1" customWidth="1"/>
    <col min="9" max="16" width="5.7109375" bestFit="1" customWidth="1"/>
    <col min="17" max="17" width="5.140625" style="82" bestFit="1" customWidth="1"/>
    <col min="18" max="18" width="4.7109375" bestFit="1" customWidth="1"/>
    <col min="19" max="22" width="5.7109375" bestFit="1" customWidth="1"/>
    <col min="23" max="23" width="5.140625" style="82" bestFit="1" customWidth="1"/>
  </cols>
  <sheetData>
    <row r="3" spans="1:27" ht="17.25" thickBot="1" x14ac:dyDescent="0.35">
      <c r="A3" s="10" t="s">
        <v>326</v>
      </c>
      <c r="B3" s="10"/>
      <c r="C3" s="10"/>
      <c r="D3" s="10"/>
      <c r="E3" s="10"/>
      <c r="F3" s="10"/>
      <c r="G3" s="10"/>
      <c r="H3" s="10"/>
    </row>
    <row r="4" spans="1:27" ht="17.25" thickBot="1" x14ac:dyDescent="0.35">
      <c r="A4" s="945" t="s">
        <v>107</v>
      </c>
      <c r="B4" s="943" t="s">
        <v>75</v>
      </c>
      <c r="C4" s="944"/>
      <c r="D4" s="944"/>
      <c r="E4" s="944"/>
      <c r="F4" s="944"/>
      <c r="G4" s="944"/>
      <c r="H4" s="944"/>
      <c r="I4" s="939" t="s">
        <v>76</v>
      </c>
      <c r="J4" s="940"/>
      <c r="K4" s="940"/>
      <c r="L4" s="940"/>
      <c r="M4" s="940"/>
      <c r="N4" s="940"/>
      <c r="O4" s="940"/>
      <c r="P4" s="940"/>
      <c r="Q4" s="941"/>
      <c r="R4" s="940" t="s">
        <v>77</v>
      </c>
      <c r="S4" s="940"/>
      <c r="T4" s="940"/>
      <c r="U4" s="940"/>
      <c r="V4" s="940"/>
      <c r="W4" s="941"/>
      <c r="X4" s="192"/>
      <c r="Y4" s="192"/>
    </row>
    <row r="5" spans="1:27" ht="96" thickBot="1" x14ac:dyDescent="0.3">
      <c r="A5" s="946"/>
      <c r="B5" s="188" t="s">
        <v>126</v>
      </c>
      <c r="C5" s="188" t="s">
        <v>125</v>
      </c>
      <c r="D5" s="188" t="s">
        <v>127</v>
      </c>
      <c r="E5" s="188" t="s">
        <v>128</v>
      </c>
      <c r="F5" s="188" t="s">
        <v>129</v>
      </c>
      <c r="G5" s="188" t="s">
        <v>130</v>
      </c>
      <c r="H5" s="188" t="s">
        <v>69</v>
      </c>
      <c r="I5" s="189" t="s">
        <v>114</v>
      </c>
      <c r="J5" s="190" t="s">
        <v>115</v>
      </c>
      <c r="K5" s="190" t="s">
        <v>116</v>
      </c>
      <c r="L5" s="190" t="s">
        <v>117</v>
      </c>
      <c r="M5" s="190" t="s">
        <v>118</v>
      </c>
      <c r="N5" s="190" t="s">
        <v>119</v>
      </c>
      <c r="O5" s="190" t="s">
        <v>120</v>
      </c>
      <c r="P5" s="190" t="s">
        <v>121</v>
      </c>
      <c r="Q5" s="191" t="s">
        <v>69</v>
      </c>
      <c r="R5" s="685" t="s">
        <v>198</v>
      </c>
      <c r="S5" s="686" t="s">
        <v>199</v>
      </c>
      <c r="T5" s="686" t="s">
        <v>200</v>
      </c>
      <c r="U5" s="686" t="s">
        <v>201</v>
      </c>
      <c r="V5" s="686" t="s">
        <v>202</v>
      </c>
      <c r="W5" s="687" t="s">
        <v>69</v>
      </c>
      <c r="X5" s="187"/>
      <c r="Y5" s="187"/>
      <c r="Z5" s="79"/>
      <c r="AA5" s="79"/>
    </row>
    <row r="6" spans="1:27" ht="19.5" customHeight="1" thickTop="1" x14ac:dyDescent="0.25">
      <c r="A6" s="2" t="s">
        <v>103</v>
      </c>
      <c r="B6" s="700">
        <v>100</v>
      </c>
      <c r="C6" s="701">
        <v>0</v>
      </c>
      <c r="D6" s="701">
        <v>0</v>
      </c>
      <c r="E6" s="701">
        <v>0</v>
      </c>
      <c r="F6" s="701">
        <v>0</v>
      </c>
      <c r="G6" s="701">
        <v>0</v>
      </c>
      <c r="H6" s="698">
        <v>100</v>
      </c>
      <c r="I6" s="704">
        <v>89.39</v>
      </c>
      <c r="J6" s="704">
        <v>1.52</v>
      </c>
      <c r="K6" s="704">
        <v>1.52</v>
      </c>
      <c r="L6" s="704">
        <v>1.52</v>
      </c>
      <c r="M6" s="704">
        <v>1.52</v>
      </c>
      <c r="N6" s="704">
        <v>4.55</v>
      </c>
      <c r="O6" s="704">
        <v>0</v>
      </c>
      <c r="P6" s="704">
        <v>0</v>
      </c>
      <c r="Q6" s="110">
        <v>100</v>
      </c>
      <c r="R6" s="828">
        <v>0</v>
      </c>
      <c r="S6" s="828">
        <v>0</v>
      </c>
      <c r="T6" s="828">
        <v>0</v>
      </c>
      <c r="U6" s="828">
        <v>0</v>
      </c>
      <c r="V6" s="828">
        <v>0</v>
      </c>
      <c r="W6" s="829">
        <v>0</v>
      </c>
      <c r="Z6" s="79"/>
      <c r="AA6" s="79"/>
    </row>
    <row r="7" spans="1:27" ht="16.5" x14ac:dyDescent="0.3">
      <c r="A7" s="2" t="s">
        <v>109</v>
      </c>
      <c r="B7" s="700">
        <v>16.93</v>
      </c>
      <c r="C7" s="701">
        <v>16.93</v>
      </c>
      <c r="D7" s="701">
        <v>5.51</v>
      </c>
      <c r="E7" s="701">
        <v>16.93</v>
      </c>
      <c r="F7" s="701">
        <v>11.02</v>
      </c>
      <c r="G7" s="701">
        <v>32.68</v>
      </c>
      <c r="H7" s="698">
        <v>100</v>
      </c>
      <c r="I7" s="704">
        <v>12.35</v>
      </c>
      <c r="J7" s="704">
        <v>7.82</v>
      </c>
      <c r="K7" s="704">
        <v>6.17</v>
      </c>
      <c r="L7" s="704">
        <v>13.17</v>
      </c>
      <c r="M7" s="704">
        <v>9.4700000000000006</v>
      </c>
      <c r="N7" s="704">
        <v>15.23</v>
      </c>
      <c r="O7" s="704">
        <v>9.8800000000000008</v>
      </c>
      <c r="P7" s="704">
        <v>25.93</v>
      </c>
      <c r="Q7" s="110">
        <v>100</v>
      </c>
      <c r="R7" s="828">
        <v>2.44</v>
      </c>
      <c r="S7" s="828">
        <v>21.65</v>
      </c>
      <c r="T7" s="828">
        <v>38.11</v>
      </c>
      <c r="U7" s="828">
        <v>32.619999999999997</v>
      </c>
      <c r="V7" s="828">
        <v>5.18</v>
      </c>
      <c r="W7" s="830">
        <f>SUM(R7:V7)</f>
        <v>100</v>
      </c>
      <c r="Z7" s="81"/>
      <c r="AA7" s="79"/>
    </row>
    <row r="8" spans="1:27" ht="16.5" x14ac:dyDescent="0.3">
      <c r="A8" s="2" t="s">
        <v>110</v>
      </c>
      <c r="B8" s="700">
        <v>94.26</v>
      </c>
      <c r="C8" s="701">
        <v>0.82</v>
      </c>
      <c r="D8" s="701">
        <v>0.82</v>
      </c>
      <c r="E8" s="701">
        <v>1.64</v>
      </c>
      <c r="F8" s="701">
        <v>0.82</v>
      </c>
      <c r="G8" s="701">
        <v>1.64</v>
      </c>
      <c r="H8" s="698">
        <v>100</v>
      </c>
      <c r="I8" s="704">
        <v>96.08</v>
      </c>
      <c r="J8" s="704">
        <v>0.49</v>
      </c>
      <c r="K8" s="704">
        <v>0</v>
      </c>
      <c r="L8" s="704">
        <v>0.25</v>
      </c>
      <c r="M8" s="704">
        <v>0.74</v>
      </c>
      <c r="N8" s="704">
        <v>0.98</v>
      </c>
      <c r="O8" s="704">
        <v>0.98</v>
      </c>
      <c r="P8" s="704">
        <v>0.49</v>
      </c>
      <c r="Q8" s="110">
        <v>100</v>
      </c>
      <c r="R8" s="828">
        <v>0</v>
      </c>
      <c r="S8" s="828">
        <v>0</v>
      </c>
      <c r="T8" s="828">
        <v>0</v>
      </c>
      <c r="U8" s="828">
        <v>0</v>
      </c>
      <c r="V8" s="828">
        <v>0</v>
      </c>
      <c r="W8" s="829">
        <f t="shared" ref="W8:W27" si="0">SUM(R8:V8)</f>
        <v>0</v>
      </c>
      <c r="Z8" s="81"/>
      <c r="AA8" s="79"/>
    </row>
    <row r="9" spans="1:27" ht="16.5" x14ac:dyDescent="0.3">
      <c r="A9" s="2" t="s">
        <v>111</v>
      </c>
      <c r="B9" s="700">
        <v>2.76</v>
      </c>
      <c r="C9" s="701">
        <v>22.1</v>
      </c>
      <c r="D9" s="701">
        <v>23.76</v>
      </c>
      <c r="E9" s="701">
        <v>39.78</v>
      </c>
      <c r="F9" s="701">
        <v>9.39</v>
      </c>
      <c r="G9" s="701">
        <v>2.21</v>
      </c>
      <c r="H9" s="698">
        <v>100</v>
      </c>
      <c r="I9" s="704">
        <v>0.71</v>
      </c>
      <c r="J9" s="704">
        <v>2.13</v>
      </c>
      <c r="K9" s="704">
        <v>1.42</v>
      </c>
      <c r="L9" s="704">
        <v>26.95</v>
      </c>
      <c r="M9" s="704">
        <v>35.46</v>
      </c>
      <c r="N9" s="704">
        <v>29.08</v>
      </c>
      <c r="O9" s="704">
        <v>4.26</v>
      </c>
      <c r="P9" s="704">
        <v>0</v>
      </c>
      <c r="Q9" s="110">
        <v>100</v>
      </c>
      <c r="R9" s="828">
        <v>0</v>
      </c>
      <c r="S9" s="828">
        <v>0</v>
      </c>
      <c r="T9" s="828">
        <v>0</v>
      </c>
      <c r="U9" s="828">
        <v>0</v>
      </c>
      <c r="V9" s="828">
        <v>0</v>
      </c>
      <c r="W9" s="829">
        <f t="shared" si="0"/>
        <v>0</v>
      </c>
      <c r="Z9" s="81"/>
      <c r="AA9" s="79"/>
    </row>
    <row r="10" spans="1:27" ht="16.5" x14ac:dyDescent="0.3">
      <c r="A10" s="2" t="s">
        <v>112</v>
      </c>
      <c r="B10" s="700">
        <v>49.52</v>
      </c>
      <c r="C10" s="701">
        <v>24.76</v>
      </c>
      <c r="D10" s="701">
        <v>12.38</v>
      </c>
      <c r="E10" s="701">
        <v>4.76</v>
      </c>
      <c r="F10" s="701">
        <v>2.38</v>
      </c>
      <c r="G10" s="701">
        <v>6.19</v>
      </c>
      <c r="H10" s="698">
        <v>100</v>
      </c>
      <c r="I10" s="704">
        <v>78.92</v>
      </c>
      <c r="J10" s="704">
        <v>6.46</v>
      </c>
      <c r="K10" s="704">
        <v>2.92</v>
      </c>
      <c r="L10" s="704">
        <v>4.1500000000000004</v>
      </c>
      <c r="M10" s="704">
        <v>2.15</v>
      </c>
      <c r="N10" s="704">
        <v>2.31</v>
      </c>
      <c r="O10" s="704">
        <v>0.77</v>
      </c>
      <c r="P10" s="704">
        <v>2.31</v>
      </c>
      <c r="Q10" s="110">
        <v>100</v>
      </c>
      <c r="R10" s="828">
        <v>0</v>
      </c>
      <c r="S10" s="828">
        <v>0</v>
      </c>
      <c r="T10" s="828">
        <v>0</v>
      </c>
      <c r="U10" s="828">
        <v>0</v>
      </c>
      <c r="V10" s="828">
        <v>0</v>
      </c>
      <c r="W10" s="829">
        <f t="shared" si="0"/>
        <v>0</v>
      </c>
      <c r="Z10" s="81"/>
      <c r="AA10" s="79"/>
    </row>
    <row r="11" spans="1:27" ht="16.5" x14ac:dyDescent="0.3">
      <c r="A11" s="2" t="s">
        <v>104</v>
      </c>
      <c r="B11" s="700">
        <v>81.03</v>
      </c>
      <c r="C11" s="701">
        <v>3.45</v>
      </c>
      <c r="D11" s="701">
        <v>2.59</v>
      </c>
      <c r="E11" s="701">
        <v>2.59</v>
      </c>
      <c r="F11" s="701">
        <v>2.59</v>
      </c>
      <c r="G11" s="701">
        <v>7.76</v>
      </c>
      <c r="H11" s="698">
        <v>100</v>
      </c>
      <c r="I11" s="704">
        <v>50.64</v>
      </c>
      <c r="J11" s="704">
        <v>4.49</v>
      </c>
      <c r="K11" s="704">
        <v>1.28</v>
      </c>
      <c r="L11" s="704">
        <v>10.26</v>
      </c>
      <c r="M11" s="704">
        <v>8.9700000000000006</v>
      </c>
      <c r="N11" s="704">
        <v>7.05</v>
      </c>
      <c r="O11" s="704">
        <v>8.9700000000000006</v>
      </c>
      <c r="P11" s="704">
        <v>8.33</v>
      </c>
      <c r="Q11" s="110">
        <v>0</v>
      </c>
      <c r="R11" s="828">
        <v>0</v>
      </c>
      <c r="S11" s="828">
        <v>0</v>
      </c>
      <c r="T11" s="828">
        <v>0</v>
      </c>
      <c r="U11" s="828">
        <v>0</v>
      </c>
      <c r="V11" s="828">
        <v>0</v>
      </c>
      <c r="W11" s="829">
        <f t="shared" si="0"/>
        <v>0</v>
      </c>
      <c r="Z11" s="81"/>
      <c r="AA11" s="79"/>
    </row>
    <row r="12" spans="1:27" ht="16.5" x14ac:dyDescent="0.3">
      <c r="A12" s="2" t="s">
        <v>83</v>
      </c>
      <c r="B12" s="700">
        <v>6.17</v>
      </c>
      <c r="C12" s="701">
        <v>30.11</v>
      </c>
      <c r="D12" s="701">
        <v>27.09</v>
      </c>
      <c r="E12" s="701">
        <v>26.32</v>
      </c>
      <c r="F12" s="701">
        <v>7.36</v>
      </c>
      <c r="G12" s="701">
        <v>2.96</v>
      </c>
      <c r="H12" s="698">
        <v>100</v>
      </c>
      <c r="I12" s="704">
        <v>0.4</v>
      </c>
      <c r="J12" s="704">
        <v>2.5099999999999998</v>
      </c>
      <c r="K12" s="704">
        <v>3.34</v>
      </c>
      <c r="L12" s="704">
        <v>23.75</v>
      </c>
      <c r="M12" s="704">
        <v>32.9</v>
      </c>
      <c r="N12" s="704">
        <v>31.3</v>
      </c>
      <c r="O12" s="704">
        <v>5.01</v>
      </c>
      <c r="P12" s="704">
        <v>0.8</v>
      </c>
      <c r="Q12" s="110">
        <v>100</v>
      </c>
      <c r="R12" s="828">
        <v>0</v>
      </c>
      <c r="S12" s="828">
        <v>0</v>
      </c>
      <c r="T12" s="828">
        <v>0</v>
      </c>
      <c r="U12" s="828">
        <v>0</v>
      </c>
      <c r="V12" s="828">
        <v>0</v>
      </c>
      <c r="W12" s="829">
        <f t="shared" si="0"/>
        <v>0</v>
      </c>
      <c r="Z12" s="81"/>
      <c r="AA12" s="79"/>
    </row>
    <row r="13" spans="1:27" ht="16.5" x14ac:dyDescent="0.3">
      <c r="A13" s="2" t="s">
        <v>84</v>
      </c>
      <c r="B13" s="700">
        <v>73.66</v>
      </c>
      <c r="C13" s="701">
        <v>13.41</v>
      </c>
      <c r="D13" s="701">
        <v>5.37</v>
      </c>
      <c r="E13" s="701">
        <v>6.1</v>
      </c>
      <c r="F13" s="701">
        <v>0.73</v>
      </c>
      <c r="G13" s="701">
        <v>0.73</v>
      </c>
      <c r="H13" s="698">
        <v>100</v>
      </c>
      <c r="I13" s="704">
        <v>5.41</v>
      </c>
      <c r="J13" s="704">
        <v>12.53</v>
      </c>
      <c r="K13" s="704">
        <v>8.6</v>
      </c>
      <c r="L13" s="704">
        <v>27.52</v>
      </c>
      <c r="M13" s="704">
        <v>28.26</v>
      </c>
      <c r="N13" s="704">
        <v>11.06</v>
      </c>
      <c r="O13" s="704">
        <v>5.16</v>
      </c>
      <c r="P13" s="704">
        <v>1.47</v>
      </c>
      <c r="Q13" s="110">
        <v>100</v>
      </c>
      <c r="R13" s="828">
        <v>0</v>
      </c>
      <c r="S13" s="828">
        <v>0</v>
      </c>
      <c r="T13" s="828">
        <v>0</v>
      </c>
      <c r="U13" s="828">
        <v>0</v>
      </c>
      <c r="V13" s="828">
        <v>0</v>
      </c>
      <c r="W13" s="829">
        <f t="shared" si="0"/>
        <v>0</v>
      </c>
      <c r="Z13" s="81"/>
      <c r="AA13" s="79"/>
    </row>
    <row r="14" spans="1:27" ht="15.75" x14ac:dyDescent="0.25">
      <c r="A14" s="2" t="s">
        <v>85</v>
      </c>
      <c r="B14" s="700">
        <v>19.43</v>
      </c>
      <c r="C14" s="701">
        <v>49.74</v>
      </c>
      <c r="D14" s="701">
        <v>23.83</v>
      </c>
      <c r="E14" s="701">
        <v>6.22</v>
      </c>
      <c r="F14" s="701">
        <v>0.52</v>
      </c>
      <c r="G14" s="701">
        <v>0.26</v>
      </c>
      <c r="H14" s="698">
        <v>100</v>
      </c>
      <c r="I14" s="704">
        <v>5.57</v>
      </c>
      <c r="J14" s="704">
        <v>49.42</v>
      </c>
      <c r="K14" s="704">
        <v>24.94</v>
      </c>
      <c r="L14" s="704">
        <v>14.57</v>
      </c>
      <c r="M14" s="704">
        <v>4.53</v>
      </c>
      <c r="N14" s="704">
        <v>0.84</v>
      </c>
      <c r="O14" s="704">
        <v>0.13</v>
      </c>
      <c r="P14" s="704">
        <v>0</v>
      </c>
      <c r="Q14" s="110">
        <v>100</v>
      </c>
      <c r="R14" s="828">
        <v>0</v>
      </c>
      <c r="S14" s="828">
        <v>0</v>
      </c>
      <c r="T14" s="828">
        <v>0</v>
      </c>
      <c r="U14" s="828">
        <v>0</v>
      </c>
      <c r="V14" s="828">
        <v>0</v>
      </c>
      <c r="W14" s="829">
        <f t="shared" si="0"/>
        <v>0</v>
      </c>
      <c r="Z14" s="79"/>
      <c r="AA14" s="79"/>
    </row>
    <row r="15" spans="1:27" ht="15.75" x14ac:dyDescent="0.25">
      <c r="A15" s="2" t="s">
        <v>86</v>
      </c>
      <c r="B15" s="700">
        <v>8.89</v>
      </c>
      <c r="C15" s="701">
        <v>28.89</v>
      </c>
      <c r="D15" s="701">
        <v>26.67</v>
      </c>
      <c r="E15" s="701">
        <v>22.22</v>
      </c>
      <c r="F15" s="701">
        <v>6.67</v>
      </c>
      <c r="G15" s="701">
        <v>6.67</v>
      </c>
      <c r="H15" s="698">
        <v>100</v>
      </c>
      <c r="I15" s="704">
        <v>0</v>
      </c>
      <c r="J15" s="704">
        <v>1.19</v>
      </c>
      <c r="K15" s="704">
        <v>1.19</v>
      </c>
      <c r="L15" s="704">
        <v>3.57</v>
      </c>
      <c r="M15" s="704">
        <v>10.71</v>
      </c>
      <c r="N15" s="704">
        <v>27.38</v>
      </c>
      <c r="O15" s="704">
        <v>21.43</v>
      </c>
      <c r="P15" s="704">
        <v>34.520000000000003</v>
      </c>
      <c r="Q15" s="110">
        <v>100</v>
      </c>
      <c r="R15" s="828">
        <v>0</v>
      </c>
      <c r="S15" s="828">
        <v>0</v>
      </c>
      <c r="T15" s="828">
        <v>0</v>
      </c>
      <c r="U15" s="828">
        <v>0</v>
      </c>
      <c r="V15" s="828">
        <v>0</v>
      </c>
      <c r="W15" s="829">
        <f t="shared" si="0"/>
        <v>0</v>
      </c>
      <c r="Z15" s="79"/>
      <c r="AA15" s="79"/>
    </row>
    <row r="16" spans="1:27" ht="15.75" x14ac:dyDescent="0.25">
      <c r="A16" s="2" t="s">
        <v>97</v>
      </c>
      <c r="B16" s="700">
        <v>0.79</v>
      </c>
      <c r="C16" s="701">
        <v>21.66</v>
      </c>
      <c r="D16" s="701">
        <v>27.46</v>
      </c>
      <c r="E16" s="701">
        <v>36.56</v>
      </c>
      <c r="F16" s="701">
        <v>10.58</v>
      </c>
      <c r="G16" s="701">
        <v>2.96</v>
      </c>
      <c r="H16" s="698">
        <v>100</v>
      </c>
      <c r="I16" s="704">
        <v>0.12</v>
      </c>
      <c r="J16" s="704">
        <v>0.94</v>
      </c>
      <c r="K16" s="704">
        <v>1.41</v>
      </c>
      <c r="L16" s="704">
        <v>21.21</v>
      </c>
      <c r="M16" s="704">
        <v>33.32</v>
      </c>
      <c r="N16" s="704">
        <v>36.42</v>
      </c>
      <c r="O16" s="704">
        <v>5.45</v>
      </c>
      <c r="P16" s="704">
        <v>1.1399999999999999</v>
      </c>
      <c r="Q16" s="110">
        <v>100</v>
      </c>
      <c r="R16" s="828">
        <v>0</v>
      </c>
      <c r="S16" s="828">
        <v>3.36</v>
      </c>
      <c r="T16" s="828">
        <v>10.07</v>
      </c>
      <c r="U16" s="828">
        <v>62.42</v>
      </c>
      <c r="V16" s="828">
        <v>24.16</v>
      </c>
      <c r="W16" s="830">
        <f t="shared" si="0"/>
        <v>100.00999999999999</v>
      </c>
    </row>
    <row r="17" spans="1:23" ht="15.75" x14ac:dyDescent="0.25">
      <c r="A17" s="2" t="s">
        <v>98</v>
      </c>
      <c r="B17" s="700">
        <v>9</v>
      </c>
      <c r="C17" s="701">
        <v>38.159999999999997</v>
      </c>
      <c r="D17" s="701">
        <v>29.45</v>
      </c>
      <c r="E17" s="701">
        <v>16.63</v>
      </c>
      <c r="F17" s="701">
        <v>4.8899999999999997</v>
      </c>
      <c r="G17" s="701">
        <v>1.86</v>
      </c>
      <c r="H17" s="698">
        <v>100</v>
      </c>
      <c r="I17" s="704">
        <v>0.43</v>
      </c>
      <c r="J17" s="704">
        <v>0.69</v>
      </c>
      <c r="K17" s="704">
        <v>2.16</v>
      </c>
      <c r="L17" s="704">
        <v>21.92</v>
      </c>
      <c r="M17" s="704">
        <v>22.78</v>
      </c>
      <c r="N17" s="704">
        <v>34.6</v>
      </c>
      <c r="O17" s="704">
        <v>13.81</v>
      </c>
      <c r="P17" s="704">
        <v>3.62</v>
      </c>
      <c r="Q17" s="110">
        <v>100</v>
      </c>
      <c r="R17" s="828">
        <v>0</v>
      </c>
      <c r="S17" s="828">
        <v>0</v>
      </c>
      <c r="T17" s="828">
        <v>33.33</v>
      </c>
      <c r="U17" s="828">
        <v>66.67</v>
      </c>
      <c r="V17" s="828">
        <v>0</v>
      </c>
      <c r="W17" s="830">
        <f t="shared" si="0"/>
        <v>100</v>
      </c>
    </row>
    <row r="18" spans="1:23" ht="15.75" x14ac:dyDescent="0.25">
      <c r="A18" s="2" t="s">
        <v>100</v>
      </c>
      <c r="B18" s="700">
        <v>6.34</v>
      </c>
      <c r="C18" s="701">
        <v>30.28</v>
      </c>
      <c r="D18" s="701">
        <v>23.94</v>
      </c>
      <c r="E18" s="701">
        <v>26.29</v>
      </c>
      <c r="F18" s="701">
        <v>6.81</v>
      </c>
      <c r="G18" s="701">
        <v>6.34</v>
      </c>
      <c r="H18" s="698">
        <v>100</v>
      </c>
      <c r="I18" s="704">
        <v>0</v>
      </c>
      <c r="J18" s="704">
        <v>3.59</v>
      </c>
      <c r="K18" s="704">
        <v>1.8</v>
      </c>
      <c r="L18" s="704">
        <v>19.46</v>
      </c>
      <c r="M18" s="704">
        <v>25.15</v>
      </c>
      <c r="N18" s="704">
        <v>26.05</v>
      </c>
      <c r="O18" s="704">
        <v>14.67</v>
      </c>
      <c r="P18" s="704">
        <v>9.2799999999999994</v>
      </c>
      <c r="Q18" s="110">
        <v>100</v>
      </c>
      <c r="R18" s="828">
        <v>0</v>
      </c>
      <c r="S18" s="828">
        <v>7.55</v>
      </c>
      <c r="T18" s="828">
        <v>16.98</v>
      </c>
      <c r="U18" s="828">
        <v>52.83</v>
      </c>
      <c r="V18" s="828">
        <v>22.64</v>
      </c>
      <c r="W18" s="830">
        <f t="shared" si="0"/>
        <v>100</v>
      </c>
    </row>
    <row r="19" spans="1:23" ht="15.75" x14ac:dyDescent="0.25">
      <c r="A19" s="2" t="s">
        <v>89</v>
      </c>
      <c r="B19" s="700">
        <v>18.07</v>
      </c>
      <c r="C19" s="701">
        <v>30.23</v>
      </c>
      <c r="D19" s="701">
        <v>18.84</v>
      </c>
      <c r="E19" s="701">
        <v>13.36</v>
      </c>
      <c r="F19" s="701">
        <v>6.24</v>
      </c>
      <c r="G19" s="701">
        <v>13.25</v>
      </c>
      <c r="H19" s="698">
        <v>100</v>
      </c>
      <c r="I19" s="704">
        <v>0.63</v>
      </c>
      <c r="J19" s="704">
        <v>4.0999999999999996</v>
      </c>
      <c r="K19" s="704">
        <v>4.5199999999999996</v>
      </c>
      <c r="L19" s="704">
        <v>16.82</v>
      </c>
      <c r="M19" s="704">
        <v>17.88</v>
      </c>
      <c r="N19" s="704">
        <v>23.03</v>
      </c>
      <c r="O19" s="704">
        <v>15.67</v>
      </c>
      <c r="P19" s="704">
        <v>17.350000000000001</v>
      </c>
      <c r="Q19" s="110">
        <v>100</v>
      </c>
      <c r="R19" s="828">
        <v>1.35</v>
      </c>
      <c r="S19" s="828">
        <v>21.56</v>
      </c>
      <c r="T19" s="828">
        <v>28.57</v>
      </c>
      <c r="U19" s="828">
        <v>39.89</v>
      </c>
      <c r="V19" s="828">
        <v>8.6300000000000008</v>
      </c>
      <c r="W19" s="830">
        <f t="shared" si="0"/>
        <v>100</v>
      </c>
    </row>
    <row r="20" spans="1:23" ht="15.75" x14ac:dyDescent="0.25">
      <c r="A20" s="2" t="s">
        <v>90</v>
      </c>
      <c r="B20" s="700">
        <v>15.7</v>
      </c>
      <c r="C20" s="701">
        <v>13.96</v>
      </c>
      <c r="D20" s="701">
        <v>9.9700000000000006</v>
      </c>
      <c r="E20" s="701">
        <v>16.05</v>
      </c>
      <c r="F20" s="701">
        <v>13.27</v>
      </c>
      <c r="G20" s="701">
        <v>31.05</v>
      </c>
      <c r="H20" s="698">
        <v>100</v>
      </c>
      <c r="I20" s="704">
        <v>8.5</v>
      </c>
      <c r="J20" s="704">
        <v>15.26</v>
      </c>
      <c r="K20" s="704">
        <v>7.9</v>
      </c>
      <c r="L20" s="704">
        <v>15.44</v>
      </c>
      <c r="M20" s="704">
        <v>9.5299999999999994</v>
      </c>
      <c r="N20" s="704">
        <v>12.73</v>
      </c>
      <c r="O20" s="704">
        <v>7.78</v>
      </c>
      <c r="P20" s="704">
        <v>22.86</v>
      </c>
      <c r="Q20" s="110">
        <v>100</v>
      </c>
      <c r="R20" s="828">
        <v>1.65</v>
      </c>
      <c r="S20" s="828">
        <v>16.87</v>
      </c>
      <c r="T20" s="828">
        <v>43.62</v>
      </c>
      <c r="U20" s="828">
        <v>33.950000000000003</v>
      </c>
      <c r="V20" s="828">
        <v>3.91</v>
      </c>
      <c r="W20" s="830">
        <f t="shared" si="0"/>
        <v>100</v>
      </c>
    </row>
    <row r="21" spans="1:23" ht="15.75" x14ac:dyDescent="0.25">
      <c r="A21" s="2" t="s">
        <v>102</v>
      </c>
      <c r="B21" s="700">
        <v>0.9</v>
      </c>
      <c r="C21" s="701">
        <v>20.36</v>
      </c>
      <c r="D21" s="701">
        <v>21.49</v>
      </c>
      <c r="E21" s="701">
        <v>34.159999999999997</v>
      </c>
      <c r="F21" s="701">
        <v>18.55</v>
      </c>
      <c r="G21" s="701">
        <v>4.5199999999999996</v>
      </c>
      <c r="H21" s="698">
        <v>100</v>
      </c>
      <c r="I21" s="704">
        <v>0.2</v>
      </c>
      <c r="J21" s="704">
        <v>2.78</v>
      </c>
      <c r="K21" s="704">
        <v>4.17</v>
      </c>
      <c r="L21" s="704">
        <v>33.33</v>
      </c>
      <c r="M21" s="704">
        <v>30.75</v>
      </c>
      <c r="N21" s="704">
        <v>22.02</v>
      </c>
      <c r="O21" s="704">
        <v>5.36</v>
      </c>
      <c r="P21" s="704">
        <v>1.39</v>
      </c>
      <c r="Q21" s="110">
        <v>100</v>
      </c>
      <c r="R21" s="828">
        <v>0</v>
      </c>
      <c r="S21" s="828">
        <v>1.39</v>
      </c>
      <c r="T21" s="828">
        <v>72.22</v>
      </c>
      <c r="U21" s="828">
        <v>23.61</v>
      </c>
      <c r="V21" s="828">
        <v>2.78</v>
      </c>
      <c r="W21" s="830">
        <f t="shared" si="0"/>
        <v>100</v>
      </c>
    </row>
    <row r="22" spans="1:23" ht="15.75" x14ac:dyDescent="0.25">
      <c r="A22" s="2" t="s">
        <v>99</v>
      </c>
      <c r="B22" s="700">
        <v>2.91</v>
      </c>
      <c r="C22" s="701">
        <v>35.64</v>
      </c>
      <c r="D22" s="701">
        <v>26.55</v>
      </c>
      <c r="E22" s="701">
        <v>24.73</v>
      </c>
      <c r="F22" s="701">
        <v>8.73</v>
      </c>
      <c r="G22" s="701">
        <v>1.45</v>
      </c>
      <c r="H22" s="698">
        <v>100</v>
      </c>
      <c r="I22" s="704">
        <v>0</v>
      </c>
      <c r="J22" s="704">
        <v>1.87</v>
      </c>
      <c r="K22" s="704">
        <v>2.94</v>
      </c>
      <c r="L22" s="704">
        <v>26.2</v>
      </c>
      <c r="M22" s="704">
        <v>34.22</v>
      </c>
      <c r="N22" s="704">
        <v>30.75</v>
      </c>
      <c r="O22" s="704">
        <v>3.74</v>
      </c>
      <c r="P22" s="704">
        <v>0.27</v>
      </c>
      <c r="Q22" s="110">
        <v>100</v>
      </c>
      <c r="R22" s="828">
        <v>0</v>
      </c>
      <c r="S22" s="828">
        <v>0</v>
      </c>
      <c r="T22" s="828">
        <v>0</v>
      </c>
      <c r="U22" s="828">
        <v>0</v>
      </c>
      <c r="V22" s="828">
        <v>0</v>
      </c>
      <c r="W22" s="829">
        <f t="shared" si="0"/>
        <v>0</v>
      </c>
    </row>
    <row r="23" spans="1:23" ht="15.75" x14ac:dyDescent="0.25">
      <c r="A23" s="2" t="s">
        <v>101</v>
      </c>
      <c r="B23" s="700">
        <v>0</v>
      </c>
      <c r="C23" s="701">
        <v>26.67</v>
      </c>
      <c r="D23" s="701">
        <v>26.67</v>
      </c>
      <c r="E23" s="701">
        <v>26.67</v>
      </c>
      <c r="F23" s="701">
        <v>6.67</v>
      </c>
      <c r="G23" s="701">
        <v>13.33</v>
      </c>
      <c r="H23" s="698">
        <v>100</v>
      </c>
      <c r="I23" s="704">
        <v>0</v>
      </c>
      <c r="J23" s="704">
        <v>0</v>
      </c>
      <c r="K23" s="704">
        <v>0</v>
      </c>
      <c r="L23" s="704">
        <v>25</v>
      </c>
      <c r="M23" s="704">
        <v>25</v>
      </c>
      <c r="N23" s="704">
        <v>50</v>
      </c>
      <c r="O23" s="704">
        <v>0</v>
      </c>
      <c r="P23" s="704">
        <v>0</v>
      </c>
      <c r="Q23" s="110">
        <v>100</v>
      </c>
      <c r="R23" s="828">
        <v>0</v>
      </c>
      <c r="S23" s="828">
        <v>0</v>
      </c>
      <c r="T23" s="828">
        <v>0</v>
      </c>
      <c r="U23" s="828">
        <v>0</v>
      </c>
      <c r="V23" s="828">
        <v>0</v>
      </c>
      <c r="W23" s="829">
        <f t="shared" si="0"/>
        <v>0</v>
      </c>
    </row>
    <row r="24" spans="1:23" ht="15.75" x14ac:dyDescent="0.25">
      <c r="A24" s="2" t="s">
        <v>88</v>
      </c>
      <c r="B24" s="700">
        <v>91.32</v>
      </c>
      <c r="C24" s="701">
        <v>3.94</v>
      </c>
      <c r="D24" s="701">
        <v>1.97</v>
      </c>
      <c r="E24" s="701">
        <v>1.58</v>
      </c>
      <c r="F24" s="701">
        <v>0.99</v>
      </c>
      <c r="G24" s="701">
        <v>0.2</v>
      </c>
      <c r="H24" s="698">
        <v>100</v>
      </c>
      <c r="I24" s="704">
        <v>99.53</v>
      </c>
      <c r="J24" s="704">
        <v>0.32</v>
      </c>
      <c r="K24" s="704">
        <v>0</v>
      </c>
      <c r="L24" s="704">
        <v>0.16</v>
      </c>
      <c r="M24" s="704">
        <v>0</v>
      </c>
      <c r="N24" s="704">
        <v>0</v>
      </c>
      <c r="O24" s="704">
        <v>0</v>
      </c>
      <c r="P24" s="704">
        <v>0</v>
      </c>
      <c r="Q24" s="110">
        <v>100</v>
      </c>
      <c r="R24" s="828">
        <v>0</v>
      </c>
      <c r="S24" s="828">
        <v>0</v>
      </c>
      <c r="T24" s="828">
        <v>0</v>
      </c>
      <c r="U24" s="828">
        <v>0</v>
      </c>
      <c r="V24" s="828">
        <v>0</v>
      </c>
      <c r="W24" s="829">
        <f t="shared" si="0"/>
        <v>0</v>
      </c>
    </row>
    <row r="25" spans="1:23" ht="15.75" x14ac:dyDescent="0.25">
      <c r="A25" s="2" t="s">
        <v>94</v>
      </c>
      <c r="B25" s="700">
        <v>99.79</v>
      </c>
      <c r="C25" s="701">
        <v>0.1</v>
      </c>
      <c r="D25" s="701">
        <v>0</v>
      </c>
      <c r="E25" s="701">
        <v>0</v>
      </c>
      <c r="F25" s="701">
        <v>0</v>
      </c>
      <c r="G25" s="701">
        <v>0.1</v>
      </c>
      <c r="H25" s="698">
        <v>100</v>
      </c>
      <c r="I25" s="704">
        <v>99.83</v>
      </c>
      <c r="J25" s="704">
        <v>0</v>
      </c>
      <c r="K25" s="704">
        <v>0</v>
      </c>
      <c r="L25" s="704">
        <v>0</v>
      </c>
      <c r="M25" s="704">
        <v>0.08</v>
      </c>
      <c r="N25" s="704">
        <v>0</v>
      </c>
      <c r="O25" s="704">
        <v>0</v>
      </c>
      <c r="P25" s="704">
        <v>0.08</v>
      </c>
      <c r="Q25" s="110">
        <v>100</v>
      </c>
      <c r="R25" s="828">
        <v>0</v>
      </c>
      <c r="S25" s="828">
        <v>0</v>
      </c>
      <c r="T25" s="828">
        <v>0</v>
      </c>
      <c r="U25" s="828">
        <v>0</v>
      </c>
      <c r="V25" s="828">
        <v>0</v>
      </c>
      <c r="W25" s="829">
        <f t="shared" si="0"/>
        <v>0</v>
      </c>
    </row>
    <row r="26" spans="1:23" ht="15.75" x14ac:dyDescent="0.25">
      <c r="A26" s="2" t="s">
        <v>95</v>
      </c>
      <c r="B26" s="700">
        <v>99.74</v>
      </c>
      <c r="C26" s="701">
        <v>0</v>
      </c>
      <c r="D26" s="701">
        <v>0</v>
      </c>
      <c r="E26" s="701">
        <v>0</v>
      </c>
      <c r="F26" s="701">
        <v>0</v>
      </c>
      <c r="G26" s="701">
        <v>0.26</v>
      </c>
      <c r="H26" s="698">
        <v>100</v>
      </c>
      <c r="I26" s="704">
        <v>99.83</v>
      </c>
      <c r="J26" s="704">
        <v>0.17</v>
      </c>
      <c r="K26" s="704">
        <v>0</v>
      </c>
      <c r="L26" s="704">
        <v>0</v>
      </c>
      <c r="M26" s="704">
        <v>0</v>
      </c>
      <c r="N26" s="704">
        <v>0</v>
      </c>
      <c r="O26" s="704">
        <v>0</v>
      </c>
      <c r="P26" s="704">
        <v>0</v>
      </c>
      <c r="Q26" s="110">
        <v>100</v>
      </c>
      <c r="R26" s="828">
        <v>0</v>
      </c>
      <c r="S26" s="828">
        <v>0</v>
      </c>
      <c r="T26" s="828">
        <v>0</v>
      </c>
      <c r="U26" s="828">
        <v>0</v>
      </c>
      <c r="V26" s="828">
        <v>0</v>
      </c>
      <c r="W26" s="829">
        <f t="shared" si="0"/>
        <v>0</v>
      </c>
    </row>
    <row r="27" spans="1:23" ht="16.5" thickBot="1" x14ac:dyDescent="0.3">
      <c r="A27" s="695" t="s">
        <v>93</v>
      </c>
      <c r="B27" s="702">
        <v>99.91</v>
      </c>
      <c r="C27" s="703">
        <v>0</v>
      </c>
      <c r="D27" s="703">
        <v>0</v>
      </c>
      <c r="E27" s="703">
        <v>0.09</v>
      </c>
      <c r="F27" s="703">
        <v>0</v>
      </c>
      <c r="G27" s="703">
        <v>0</v>
      </c>
      <c r="H27" s="699">
        <v>100</v>
      </c>
      <c r="I27" s="703">
        <v>99.93</v>
      </c>
      <c r="J27" s="703">
        <v>0</v>
      </c>
      <c r="K27" s="703">
        <v>7.0000000000000007E-2</v>
      </c>
      <c r="L27" s="703">
        <v>0</v>
      </c>
      <c r="M27" s="703">
        <v>0</v>
      </c>
      <c r="N27" s="703">
        <v>0</v>
      </c>
      <c r="O27" s="703">
        <v>0</v>
      </c>
      <c r="P27" s="703">
        <v>0</v>
      </c>
      <c r="Q27" s="112">
        <v>100</v>
      </c>
      <c r="R27" s="831">
        <v>0</v>
      </c>
      <c r="S27" s="832">
        <v>0</v>
      </c>
      <c r="T27" s="832">
        <v>0</v>
      </c>
      <c r="U27" s="832">
        <v>0</v>
      </c>
      <c r="V27" s="832">
        <v>0</v>
      </c>
      <c r="W27" s="833">
        <f t="shared" si="0"/>
        <v>0</v>
      </c>
    </row>
    <row r="28" spans="1:23" ht="18" thickTop="1" thickBot="1" x14ac:dyDescent="0.35">
      <c r="A28" s="694" t="s">
        <v>69</v>
      </c>
      <c r="B28" s="705">
        <v>26.9</v>
      </c>
      <c r="C28" s="706">
        <v>21.72</v>
      </c>
      <c r="D28" s="706">
        <v>19.100000000000001</v>
      </c>
      <c r="E28" s="706">
        <v>20.149999999999999</v>
      </c>
      <c r="F28" s="706">
        <v>6.77</v>
      </c>
      <c r="G28" s="706">
        <v>5.35</v>
      </c>
      <c r="H28" s="707">
        <v>100</v>
      </c>
      <c r="I28" s="706">
        <v>31.56</v>
      </c>
      <c r="J28" s="706">
        <v>7.25</v>
      </c>
      <c r="K28" s="706">
        <v>4.51</v>
      </c>
      <c r="L28" s="706">
        <v>14.32</v>
      </c>
      <c r="M28" s="706">
        <v>16.2</v>
      </c>
      <c r="N28" s="706">
        <v>16.84</v>
      </c>
      <c r="O28" s="706">
        <v>4.8899999999999997</v>
      </c>
      <c r="P28" s="706">
        <v>4.43</v>
      </c>
      <c r="Q28" s="113">
        <v>100</v>
      </c>
      <c r="R28" s="834">
        <v>1.44</v>
      </c>
      <c r="S28" s="834">
        <v>16.62</v>
      </c>
      <c r="T28" s="834">
        <v>35.57</v>
      </c>
      <c r="U28" s="834">
        <v>38.299999999999997</v>
      </c>
      <c r="V28" s="834">
        <v>8.07</v>
      </c>
      <c r="W28" s="835">
        <v>100</v>
      </c>
    </row>
    <row r="29" spans="1:23" ht="16.5" x14ac:dyDescent="0.3">
      <c r="A29" s="942" t="s">
        <v>25</v>
      </c>
      <c r="B29" s="942"/>
      <c r="C29" s="942"/>
      <c r="D29" s="942"/>
      <c r="E29" s="1"/>
      <c r="F29" s="1"/>
      <c r="G29" s="1"/>
      <c r="H29" s="1"/>
      <c r="I29" s="17"/>
      <c r="J29" s="17"/>
      <c r="K29" s="17"/>
      <c r="L29" s="2"/>
      <c r="M29" s="2"/>
      <c r="N29" s="2"/>
      <c r="O29" s="2"/>
      <c r="P29" s="2"/>
      <c r="Q29" s="83"/>
      <c r="S29" s="49"/>
      <c r="T29" s="69"/>
      <c r="U29" s="69"/>
      <c r="V29" s="69"/>
      <c r="W29" s="114"/>
    </row>
    <row r="30" spans="1:23" x14ac:dyDescent="0.25">
      <c r="S30" s="49"/>
      <c r="T30" s="49"/>
      <c r="U30" s="49"/>
      <c r="V30" s="49"/>
      <c r="W30" s="114"/>
    </row>
  </sheetData>
  <mergeCells count="5">
    <mergeCell ref="I4:Q4"/>
    <mergeCell ref="R4:W4"/>
    <mergeCell ref="A29:D29"/>
    <mergeCell ref="B4:H4"/>
    <mergeCell ref="A4:A5"/>
  </mergeCells>
  <pageMargins left="0.7" right="0.7" top="0.75" bottom="0.75" header="0.3" footer="0.3"/>
  <pageSetup orientation="portrait" horizontalDpi="4294967292" verticalDpi="1200" r:id="rId1"/>
  <ignoredErrors>
    <ignoredError sqref="W7:W2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workbookViewId="0">
      <selection activeCell="R12" sqref="R12"/>
    </sheetView>
  </sheetViews>
  <sheetFormatPr defaultRowHeight="15" x14ac:dyDescent="0.25"/>
  <cols>
    <col min="1" max="1" width="16.140625" customWidth="1"/>
    <col min="2" max="2" width="7" bestFit="1" customWidth="1"/>
    <col min="3" max="7" width="6" bestFit="1" customWidth="1"/>
    <col min="8" max="8" width="4" bestFit="1" customWidth="1"/>
    <col min="9" max="9" width="7" bestFit="1" customWidth="1"/>
    <col min="10" max="16" width="6" bestFit="1" customWidth="1"/>
    <col min="17" max="17" width="4" bestFit="1" customWidth="1"/>
  </cols>
  <sheetData>
    <row r="3" spans="1:17" s="116" customFormat="1" ht="16.5" thickBot="1" x14ac:dyDescent="0.3">
      <c r="A3" s="6" t="s">
        <v>327</v>
      </c>
      <c r="B3" s="2"/>
      <c r="C3" s="2"/>
      <c r="D3" s="2"/>
      <c r="E3" s="2"/>
      <c r="F3" s="2"/>
      <c r="G3" s="2"/>
      <c r="H3" s="2"/>
      <c r="I3" s="2"/>
    </row>
    <row r="4" spans="1:17" ht="16.5" thickBot="1" x14ac:dyDescent="0.3">
      <c r="A4" s="950" t="s">
        <v>107</v>
      </c>
      <c r="B4" s="947" t="s">
        <v>75</v>
      </c>
      <c r="C4" s="948"/>
      <c r="D4" s="948"/>
      <c r="E4" s="948"/>
      <c r="F4" s="948"/>
      <c r="G4" s="948"/>
      <c r="H4" s="948"/>
      <c r="I4" s="947" t="s">
        <v>76</v>
      </c>
      <c r="J4" s="948"/>
      <c r="K4" s="948"/>
      <c r="L4" s="948"/>
      <c r="M4" s="948"/>
      <c r="N4" s="948"/>
      <c r="O4" s="948"/>
      <c r="P4" s="948"/>
      <c r="Q4" s="949"/>
    </row>
    <row r="5" spans="1:17" ht="90" thickTop="1" thickBot="1" x14ac:dyDescent="0.3">
      <c r="A5" s="951"/>
      <c r="B5" s="708" t="s">
        <v>126</v>
      </c>
      <c r="C5" s="709" t="s">
        <v>125</v>
      </c>
      <c r="D5" s="709" t="s">
        <v>127</v>
      </c>
      <c r="E5" s="709" t="s">
        <v>128</v>
      </c>
      <c r="F5" s="709" t="s">
        <v>129</v>
      </c>
      <c r="G5" s="709" t="s">
        <v>108</v>
      </c>
      <c r="H5" s="709" t="s">
        <v>69</v>
      </c>
      <c r="I5" s="31" t="s">
        <v>114</v>
      </c>
      <c r="J5" s="30" t="s">
        <v>115</v>
      </c>
      <c r="K5" s="30" t="s">
        <v>116</v>
      </c>
      <c r="L5" s="30" t="s">
        <v>117</v>
      </c>
      <c r="M5" s="30" t="s">
        <v>118</v>
      </c>
      <c r="N5" s="30" t="s">
        <v>119</v>
      </c>
      <c r="O5" s="30" t="s">
        <v>120</v>
      </c>
      <c r="P5" s="30" t="s">
        <v>121</v>
      </c>
      <c r="Q5" s="32" t="s">
        <v>69</v>
      </c>
    </row>
    <row r="6" spans="1:17" ht="16.5" thickTop="1" x14ac:dyDescent="0.25">
      <c r="A6" s="2" t="s">
        <v>103</v>
      </c>
      <c r="B6" s="715">
        <v>97.06</v>
      </c>
      <c r="C6" s="716">
        <v>0</v>
      </c>
      <c r="D6" s="716">
        <v>0</v>
      </c>
      <c r="E6" s="716">
        <v>0</v>
      </c>
      <c r="F6" s="716">
        <v>0</v>
      </c>
      <c r="G6" s="716">
        <v>2.94</v>
      </c>
      <c r="H6" s="691">
        <v>100</v>
      </c>
      <c r="I6" s="700">
        <v>89.52</v>
      </c>
      <c r="J6" s="701">
        <v>0.95</v>
      </c>
      <c r="K6" s="701">
        <v>0.95</v>
      </c>
      <c r="L6" s="701">
        <v>1.9</v>
      </c>
      <c r="M6" s="701">
        <v>1.9</v>
      </c>
      <c r="N6" s="701">
        <v>1.9</v>
      </c>
      <c r="O6" s="701">
        <v>0</v>
      </c>
      <c r="P6" s="701">
        <v>2.86</v>
      </c>
      <c r="Q6" s="693">
        <v>100</v>
      </c>
    </row>
    <row r="7" spans="1:17" ht="15.75" x14ac:dyDescent="0.25">
      <c r="A7" s="2" t="s">
        <v>109</v>
      </c>
      <c r="B7" s="700">
        <v>9.36</v>
      </c>
      <c r="C7" s="701">
        <v>19.88</v>
      </c>
      <c r="D7" s="701">
        <v>19.3</v>
      </c>
      <c r="E7" s="701">
        <v>19.88</v>
      </c>
      <c r="F7" s="701">
        <v>13.45</v>
      </c>
      <c r="G7" s="701">
        <v>18.13</v>
      </c>
      <c r="H7" s="693">
        <v>100</v>
      </c>
      <c r="I7" s="700">
        <v>4.96</v>
      </c>
      <c r="J7" s="701">
        <v>5.79</v>
      </c>
      <c r="K7" s="701">
        <v>4.13</v>
      </c>
      <c r="L7" s="701">
        <v>11.57</v>
      </c>
      <c r="M7" s="701">
        <v>23.14</v>
      </c>
      <c r="N7" s="701">
        <v>17.36</v>
      </c>
      <c r="O7" s="701">
        <v>12.4</v>
      </c>
      <c r="P7" s="701">
        <v>20.66</v>
      </c>
      <c r="Q7" s="693">
        <v>100</v>
      </c>
    </row>
    <row r="8" spans="1:17" ht="15.75" x14ac:dyDescent="0.25">
      <c r="A8" s="2" t="s">
        <v>110</v>
      </c>
      <c r="B8" s="700">
        <v>96</v>
      </c>
      <c r="C8" s="701">
        <v>0</v>
      </c>
      <c r="D8" s="701">
        <v>0</v>
      </c>
      <c r="E8" s="701">
        <v>0</v>
      </c>
      <c r="F8" s="701">
        <v>0</v>
      </c>
      <c r="G8" s="701">
        <v>4</v>
      </c>
      <c r="H8" s="693">
        <v>100</v>
      </c>
      <c r="I8" s="700">
        <v>92.16</v>
      </c>
      <c r="J8" s="701">
        <v>0</v>
      </c>
      <c r="K8" s="701">
        <v>0</v>
      </c>
      <c r="L8" s="701">
        <v>1.96</v>
      </c>
      <c r="M8" s="701">
        <v>0</v>
      </c>
      <c r="N8" s="701">
        <v>3.92</v>
      </c>
      <c r="O8" s="701">
        <v>0</v>
      </c>
      <c r="P8" s="701">
        <v>1.96</v>
      </c>
      <c r="Q8" s="693">
        <v>100</v>
      </c>
    </row>
    <row r="9" spans="1:17" ht="15.75" x14ac:dyDescent="0.25">
      <c r="A9" s="2" t="s">
        <v>111</v>
      </c>
      <c r="B9" s="700">
        <v>20</v>
      </c>
      <c r="C9" s="701">
        <v>20</v>
      </c>
      <c r="D9" s="701">
        <v>20</v>
      </c>
      <c r="E9" s="701">
        <v>20</v>
      </c>
      <c r="F9" s="701">
        <v>20</v>
      </c>
      <c r="G9" s="701">
        <v>0</v>
      </c>
      <c r="H9" s="693">
        <v>100</v>
      </c>
      <c r="I9" s="700">
        <v>100</v>
      </c>
      <c r="J9" s="701">
        <v>0</v>
      </c>
      <c r="K9" s="701">
        <v>0</v>
      </c>
      <c r="L9" s="701">
        <v>0</v>
      </c>
      <c r="M9" s="701">
        <v>0</v>
      </c>
      <c r="N9" s="701">
        <v>0</v>
      </c>
      <c r="O9" s="701">
        <v>0</v>
      </c>
      <c r="P9" s="701">
        <v>0</v>
      </c>
      <c r="Q9" s="693">
        <v>100</v>
      </c>
    </row>
    <row r="10" spans="1:17" ht="15.75" x14ac:dyDescent="0.25">
      <c r="A10" s="2" t="s">
        <v>112</v>
      </c>
      <c r="B10" s="700">
        <v>100</v>
      </c>
      <c r="C10" s="701">
        <v>0</v>
      </c>
      <c r="D10" s="701">
        <v>0</v>
      </c>
      <c r="E10" s="701">
        <v>0</v>
      </c>
      <c r="F10" s="701">
        <v>0</v>
      </c>
      <c r="G10" s="701">
        <v>0</v>
      </c>
      <c r="H10" s="693">
        <v>100</v>
      </c>
      <c r="I10" s="700">
        <v>87.5</v>
      </c>
      <c r="J10" s="701">
        <v>0</v>
      </c>
      <c r="K10" s="701">
        <v>12.5</v>
      </c>
      <c r="L10" s="701">
        <v>0</v>
      </c>
      <c r="M10" s="701">
        <v>0</v>
      </c>
      <c r="N10" s="701">
        <v>0</v>
      </c>
      <c r="O10" s="701">
        <v>0</v>
      </c>
      <c r="P10" s="701">
        <v>0</v>
      </c>
      <c r="Q10" s="693">
        <v>100</v>
      </c>
    </row>
    <row r="11" spans="1:17" ht="15.75" x14ac:dyDescent="0.25">
      <c r="A11" s="2" t="s">
        <v>104</v>
      </c>
      <c r="B11" s="700">
        <v>75.19</v>
      </c>
      <c r="C11" s="701">
        <v>9.77</v>
      </c>
      <c r="D11" s="701">
        <v>9.02</v>
      </c>
      <c r="E11" s="701">
        <v>1.5</v>
      </c>
      <c r="F11" s="701">
        <v>0</v>
      </c>
      <c r="G11" s="701">
        <v>4.51</v>
      </c>
      <c r="H11" s="693">
        <v>100</v>
      </c>
      <c r="I11" s="700">
        <v>72.94</v>
      </c>
      <c r="J11" s="701">
        <v>1.18</v>
      </c>
      <c r="K11" s="701">
        <v>1.18</v>
      </c>
      <c r="L11" s="701">
        <v>0.59</v>
      </c>
      <c r="M11" s="701">
        <v>4.12</v>
      </c>
      <c r="N11" s="701">
        <v>13.53</v>
      </c>
      <c r="O11" s="701">
        <v>2.94</v>
      </c>
      <c r="P11" s="701">
        <v>3.53</v>
      </c>
      <c r="Q11" s="693">
        <v>100</v>
      </c>
    </row>
    <row r="12" spans="1:17" ht="15.75" x14ac:dyDescent="0.25">
      <c r="A12" s="2" t="s">
        <v>83</v>
      </c>
      <c r="B12" s="700">
        <v>4.62</v>
      </c>
      <c r="C12" s="701">
        <v>20.23</v>
      </c>
      <c r="D12" s="701">
        <v>38.44</v>
      </c>
      <c r="E12" s="701">
        <v>28.32</v>
      </c>
      <c r="F12" s="701">
        <v>6.94</v>
      </c>
      <c r="G12" s="701">
        <v>1.45</v>
      </c>
      <c r="H12" s="693">
        <v>100</v>
      </c>
      <c r="I12" s="700">
        <v>0.49</v>
      </c>
      <c r="J12" s="701">
        <v>1.47</v>
      </c>
      <c r="K12" s="701">
        <v>11.27</v>
      </c>
      <c r="L12" s="701">
        <v>7.84</v>
      </c>
      <c r="M12" s="701">
        <v>31.37</v>
      </c>
      <c r="N12" s="701">
        <v>31.86</v>
      </c>
      <c r="O12" s="701">
        <v>10.78</v>
      </c>
      <c r="P12" s="701">
        <v>4.9000000000000004</v>
      </c>
      <c r="Q12" s="693">
        <v>100</v>
      </c>
    </row>
    <row r="13" spans="1:17" ht="15.75" x14ac:dyDescent="0.25">
      <c r="A13" s="2" t="s">
        <v>84</v>
      </c>
      <c r="B13" s="700">
        <v>93.98</v>
      </c>
      <c r="C13" s="701">
        <v>3.61</v>
      </c>
      <c r="D13" s="701">
        <v>1.2</v>
      </c>
      <c r="E13" s="701">
        <v>1.2</v>
      </c>
      <c r="F13" s="701">
        <v>0</v>
      </c>
      <c r="G13" s="701">
        <v>0</v>
      </c>
      <c r="H13" s="693">
        <v>100</v>
      </c>
      <c r="I13" s="700">
        <v>5.94</v>
      </c>
      <c r="J13" s="701">
        <v>23.76</v>
      </c>
      <c r="K13" s="701">
        <v>22.77</v>
      </c>
      <c r="L13" s="701">
        <v>24.75</v>
      </c>
      <c r="M13" s="701">
        <v>12.87</v>
      </c>
      <c r="N13" s="701">
        <v>5.94</v>
      </c>
      <c r="O13" s="701">
        <v>2.97</v>
      </c>
      <c r="P13" s="701">
        <v>0.99</v>
      </c>
      <c r="Q13" s="693">
        <v>100</v>
      </c>
    </row>
    <row r="14" spans="1:17" ht="15.75" x14ac:dyDescent="0.25">
      <c r="A14" s="2" t="s">
        <v>85</v>
      </c>
      <c r="B14" s="700">
        <v>0</v>
      </c>
      <c r="C14" s="701">
        <v>37.5</v>
      </c>
      <c r="D14" s="701">
        <v>56.25</v>
      </c>
      <c r="E14" s="701">
        <v>6.25</v>
      </c>
      <c r="F14" s="701">
        <v>0</v>
      </c>
      <c r="G14" s="701">
        <v>0</v>
      </c>
      <c r="H14" s="693">
        <v>100</v>
      </c>
      <c r="I14" s="700">
        <v>9.33</v>
      </c>
      <c r="J14" s="701">
        <v>9.33</v>
      </c>
      <c r="K14" s="701">
        <v>5.33</v>
      </c>
      <c r="L14" s="701">
        <v>18.670000000000002</v>
      </c>
      <c r="M14" s="701">
        <v>40</v>
      </c>
      <c r="N14" s="701">
        <v>13.33</v>
      </c>
      <c r="O14" s="701">
        <v>2.67</v>
      </c>
      <c r="P14" s="701">
        <v>1.33</v>
      </c>
      <c r="Q14" s="693">
        <v>100</v>
      </c>
    </row>
    <row r="15" spans="1:17" ht="15.75" x14ac:dyDescent="0.25">
      <c r="A15" s="2" t="s">
        <v>86</v>
      </c>
      <c r="B15" s="700">
        <v>10</v>
      </c>
      <c r="C15" s="701">
        <v>0</v>
      </c>
      <c r="D15" s="701">
        <v>60</v>
      </c>
      <c r="E15" s="701">
        <v>30</v>
      </c>
      <c r="F15" s="701">
        <v>0</v>
      </c>
      <c r="G15" s="701">
        <v>0</v>
      </c>
      <c r="H15" s="693">
        <v>100</v>
      </c>
      <c r="I15" s="700">
        <v>0</v>
      </c>
      <c r="J15" s="701">
        <v>7.69</v>
      </c>
      <c r="K15" s="701">
        <v>0</v>
      </c>
      <c r="L15" s="701">
        <v>0</v>
      </c>
      <c r="M15" s="701">
        <v>15.38</v>
      </c>
      <c r="N15" s="701">
        <v>53.85</v>
      </c>
      <c r="O15" s="701">
        <v>23.08</v>
      </c>
      <c r="P15" s="701">
        <v>0</v>
      </c>
      <c r="Q15" s="693">
        <v>100</v>
      </c>
    </row>
    <row r="16" spans="1:17" ht="15.75" x14ac:dyDescent="0.25">
      <c r="A16" s="2" t="s">
        <v>97</v>
      </c>
      <c r="B16" s="700">
        <v>0.53</v>
      </c>
      <c r="C16" s="701">
        <v>15.96</v>
      </c>
      <c r="D16" s="701">
        <v>35.11</v>
      </c>
      <c r="E16" s="701">
        <v>35.11</v>
      </c>
      <c r="F16" s="701">
        <v>11.7</v>
      </c>
      <c r="G16" s="701">
        <v>1.6</v>
      </c>
      <c r="H16" s="693">
        <v>100</v>
      </c>
      <c r="I16" s="700">
        <v>0</v>
      </c>
      <c r="J16" s="701">
        <v>0</v>
      </c>
      <c r="K16" s="701">
        <v>0.5</v>
      </c>
      <c r="L16" s="701">
        <v>11.44</v>
      </c>
      <c r="M16" s="701">
        <v>32.840000000000003</v>
      </c>
      <c r="N16" s="701">
        <v>37.81</v>
      </c>
      <c r="O16" s="701">
        <v>15.92</v>
      </c>
      <c r="P16" s="701">
        <v>1.49</v>
      </c>
      <c r="Q16" s="693">
        <v>100</v>
      </c>
    </row>
    <row r="17" spans="1:17" ht="15.75" x14ac:dyDescent="0.25">
      <c r="A17" s="2" t="s">
        <v>98</v>
      </c>
      <c r="B17" s="700">
        <v>22.22</v>
      </c>
      <c r="C17" s="701">
        <v>44.44</v>
      </c>
      <c r="D17" s="701">
        <v>11.11</v>
      </c>
      <c r="E17" s="701">
        <v>0</v>
      </c>
      <c r="F17" s="701">
        <v>22.22</v>
      </c>
      <c r="G17" s="701">
        <v>0</v>
      </c>
      <c r="H17" s="693">
        <v>100</v>
      </c>
      <c r="I17" s="700">
        <v>0</v>
      </c>
      <c r="J17" s="701">
        <v>0</v>
      </c>
      <c r="K17" s="701">
        <v>33.33</v>
      </c>
      <c r="L17" s="701">
        <v>11.11</v>
      </c>
      <c r="M17" s="701">
        <v>22.22</v>
      </c>
      <c r="N17" s="701">
        <v>22.22</v>
      </c>
      <c r="O17" s="701">
        <v>11.11</v>
      </c>
      <c r="P17" s="701">
        <v>0</v>
      </c>
      <c r="Q17" s="693">
        <v>100</v>
      </c>
    </row>
    <row r="18" spans="1:17" ht="15.75" x14ac:dyDescent="0.25">
      <c r="A18" s="2" t="s">
        <v>100</v>
      </c>
      <c r="B18" s="700">
        <v>0</v>
      </c>
      <c r="C18" s="701">
        <v>16.670000000000002</v>
      </c>
      <c r="D18" s="701">
        <v>33.33</v>
      </c>
      <c r="E18" s="701">
        <v>16.670000000000002</v>
      </c>
      <c r="F18" s="701">
        <v>0</v>
      </c>
      <c r="G18" s="701">
        <v>33.33</v>
      </c>
      <c r="H18" s="693">
        <v>100</v>
      </c>
      <c r="I18" s="700">
        <v>0</v>
      </c>
      <c r="J18" s="701">
        <v>0</v>
      </c>
      <c r="K18" s="701">
        <v>0</v>
      </c>
      <c r="L18" s="701">
        <v>16.670000000000002</v>
      </c>
      <c r="M18" s="701">
        <v>33.33</v>
      </c>
      <c r="N18" s="701">
        <v>33.33</v>
      </c>
      <c r="O18" s="701">
        <v>0</v>
      </c>
      <c r="P18" s="701">
        <v>16.670000000000002</v>
      </c>
      <c r="Q18" s="693">
        <v>100</v>
      </c>
    </row>
    <row r="19" spans="1:17" ht="15.75" x14ac:dyDescent="0.25">
      <c r="A19" s="2" t="s">
        <v>89</v>
      </c>
      <c r="B19" s="700">
        <v>13.51</v>
      </c>
      <c r="C19" s="701">
        <v>32.43</v>
      </c>
      <c r="D19" s="701">
        <v>18.920000000000002</v>
      </c>
      <c r="E19" s="701">
        <v>21.62</v>
      </c>
      <c r="F19" s="701">
        <v>10.81</v>
      </c>
      <c r="G19" s="701">
        <v>2.7</v>
      </c>
      <c r="H19" s="693">
        <v>100</v>
      </c>
      <c r="I19" s="700">
        <v>0</v>
      </c>
      <c r="J19" s="701">
        <v>4.41</v>
      </c>
      <c r="K19" s="701">
        <v>2.94</v>
      </c>
      <c r="L19" s="701">
        <v>17.649999999999999</v>
      </c>
      <c r="M19" s="701">
        <v>27.94</v>
      </c>
      <c r="N19" s="701">
        <v>23.53</v>
      </c>
      <c r="O19" s="701">
        <v>11.76</v>
      </c>
      <c r="P19" s="701">
        <v>11.76</v>
      </c>
      <c r="Q19" s="693">
        <v>100</v>
      </c>
    </row>
    <row r="20" spans="1:17" ht="15.75" x14ac:dyDescent="0.25">
      <c r="A20" s="2" t="s">
        <v>90</v>
      </c>
      <c r="B20" s="700">
        <v>33.33</v>
      </c>
      <c r="C20" s="701">
        <v>15.56</v>
      </c>
      <c r="D20" s="701">
        <v>13.33</v>
      </c>
      <c r="E20" s="701">
        <v>8.89</v>
      </c>
      <c r="F20" s="701">
        <v>2.2200000000000002</v>
      </c>
      <c r="G20" s="701">
        <v>26.67</v>
      </c>
      <c r="H20" s="693">
        <v>100</v>
      </c>
      <c r="I20" s="700">
        <v>22.22</v>
      </c>
      <c r="J20" s="701">
        <v>4.76</v>
      </c>
      <c r="K20" s="701">
        <v>9.52</v>
      </c>
      <c r="L20" s="701">
        <v>23.81</v>
      </c>
      <c r="M20" s="701">
        <v>14.29</v>
      </c>
      <c r="N20" s="701">
        <v>9.52</v>
      </c>
      <c r="O20" s="701">
        <v>0</v>
      </c>
      <c r="P20" s="701">
        <v>15.87</v>
      </c>
      <c r="Q20" s="693">
        <v>100</v>
      </c>
    </row>
    <row r="21" spans="1:17" ht="15.75" x14ac:dyDescent="0.25">
      <c r="A21" s="2" t="s">
        <v>102</v>
      </c>
      <c r="B21" s="700">
        <v>0</v>
      </c>
      <c r="C21" s="701">
        <v>5.71</v>
      </c>
      <c r="D21" s="701">
        <v>28.57</v>
      </c>
      <c r="E21" s="701">
        <v>48.57</v>
      </c>
      <c r="F21" s="701">
        <v>2.86</v>
      </c>
      <c r="G21" s="701">
        <v>14.29</v>
      </c>
      <c r="H21" s="693">
        <v>100</v>
      </c>
      <c r="I21" s="700">
        <v>0</v>
      </c>
      <c r="J21" s="701">
        <v>0</v>
      </c>
      <c r="K21" s="701">
        <v>7.14</v>
      </c>
      <c r="L21" s="701">
        <v>17.86</v>
      </c>
      <c r="M21" s="701">
        <v>32.14</v>
      </c>
      <c r="N21" s="701">
        <v>21.43</v>
      </c>
      <c r="O21" s="701">
        <v>7.14</v>
      </c>
      <c r="P21" s="701">
        <v>14.29</v>
      </c>
      <c r="Q21" s="693">
        <v>100</v>
      </c>
    </row>
    <row r="22" spans="1:17" ht="15.75" x14ac:dyDescent="0.25">
      <c r="A22" s="2" t="s">
        <v>99</v>
      </c>
      <c r="B22" s="700">
        <v>0</v>
      </c>
      <c r="C22" s="701">
        <v>25</v>
      </c>
      <c r="D22" s="701">
        <v>43.75</v>
      </c>
      <c r="E22" s="701">
        <v>12.5</v>
      </c>
      <c r="F22" s="701">
        <v>0</v>
      </c>
      <c r="G22" s="701">
        <v>18.75</v>
      </c>
      <c r="H22" s="693">
        <v>100</v>
      </c>
      <c r="I22" s="700">
        <v>0</v>
      </c>
      <c r="J22" s="701">
        <v>0</v>
      </c>
      <c r="K22" s="701">
        <v>0</v>
      </c>
      <c r="L22" s="701">
        <v>0</v>
      </c>
      <c r="M22" s="701">
        <v>33.33</v>
      </c>
      <c r="N22" s="701">
        <v>66.67</v>
      </c>
      <c r="O22" s="701">
        <v>0</v>
      </c>
      <c r="P22" s="701">
        <v>0</v>
      </c>
      <c r="Q22" s="693">
        <v>100</v>
      </c>
    </row>
    <row r="23" spans="1:17" ht="15.75" x14ac:dyDescent="0.25">
      <c r="A23" s="2" t="s">
        <v>88</v>
      </c>
      <c r="B23" s="700">
        <v>87.5</v>
      </c>
      <c r="C23" s="701">
        <v>0</v>
      </c>
      <c r="D23" s="701">
        <v>8.33</v>
      </c>
      <c r="E23" s="701">
        <v>0</v>
      </c>
      <c r="F23" s="701">
        <v>0</v>
      </c>
      <c r="G23" s="701">
        <v>4.17</v>
      </c>
      <c r="H23" s="693">
        <v>100</v>
      </c>
      <c r="I23" s="700">
        <v>100</v>
      </c>
      <c r="J23" s="701">
        <v>0</v>
      </c>
      <c r="K23" s="701">
        <v>0</v>
      </c>
      <c r="L23" s="701">
        <v>0</v>
      </c>
      <c r="M23" s="701">
        <v>0</v>
      </c>
      <c r="N23" s="701">
        <v>0</v>
      </c>
      <c r="O23" s="701">
        <v>0</v>
      </c>
      <c r="P23" s="701">
        <v>0</v>
      </c>
      <c r="Q23" s="693">
        <v>100</v>
      </c>
    </row>
    <row r="24" spans="1:17" ht="15.75" x14ac:dyDescent="0.25">
      <c r="A24" s="2" t="s">
        <v>94</v>
      </c>
      <c r="B24" s="700">
        <v>98.82</v>
      </c>
      <c r="C24" s="701">
        <v>1.18</v>
      </c>
      <c r="D24" s="701">
        <v>0</v>
      </c>
      <c r="E24" s="701">
        <v>0</v>
      </c>
      <c r="F24" s="701">
        <v>0</v>
      </c>
      <c r="G24" s="701">
        <v>0</v>
      </c>
      <c r="H24" s="693">
        <v>100</v>
      </c>
      <c r="I24" s="700">
        <v>100</v>
      </c>
      <c r="J24" s="701">
        <v>0</v>
      </c>
      <c r="K24" s="701">
        <v>0</v>
      </c>
      <c r="L24" s="701">
        <v>0</v>
      </c>
      <c r="M24" s="701">
        <v>0</v>
      </c>
      <c r="N24" s="701">
        <v>0</v>
      </c>
      <c r="O24" s="701">
        <v>0</v>
      </c>
      <c r="P24" s="701">
        <v>0</v>
      </c>
      <c r="Q24" s="693">
        <v>100</v>
      </c>
    </row>
    <row r="25" spans="1:17" ht="15.75" x14ac:dyDescent="0.25">
      <c r="A25" s="2" t="s">
        <v>95</v>
      </c>
      <c r="B25" s="700">
        <v>100</v>
      </c>
      <c r="C25" s="701">
        <v>0</v>
      </c>
      <c r="D25" s="701">
        <v>0</v>
      </c>
      <c r="E25" s="701">
        <v>0</v>
      </c>
      <c r="F25" s="701">
        <v>0</v>
      </c>
      <c r="G25" s="701">
        <v>0</v>
      </c>
      <c r="H25" s="693">
        <v>100</v>
      </c>
      <c r="I25" s="700">
        <v>100</v>
      </c>
      <c r="J25" s="701">
        <v>0</v>
      </c>
      <c r="K25" s="701">
        <v>0</v>
      </c>
      <c r="L25" s="701">
        <v>0</v>
      </c>
      <c r="M25" s="701">
        <v>0</v>
      </c>
      <c r="N25" s="701">
        <v>0</v>
      </c>
      <c r="O25" s="701">
        <v>0</v>
      </c>
      <c r="P25" s="701">
        <v>0</v>
      </c>
      <c r="Q25" s="693">
        <v>100</v>
      </c>
    </row>
    <row r="26" spans="1:17" ht="16.5" thickBot="1" x14ac:dyDescent="0.3">
      <c r="A26" s="695" t="s">
        <v>93</v>
      </c>
      <c r="B26" s="702">
        <v>100</v>
      </c>
      <c r="C26" s="703">
        <v>0</v>
      </c>
      <c r="D26" s="703">
        <v>0</v>
      </c>
      <c r="E26" s="703">
        <v>0</v>
      </c>
      <c r="F26" s="703">
        <v>0</v>
      </c>
      <c r="G26" s="703">
        <v>0</v>
      </c>
      <c r="H26" s="697">
        <v>100</v>
      </c>
      <c r="I26" s="702">
        <v>100</v>
      </c>
      <c r="J26" s="703">
        <v>0</v>
      </c>
      <c r="K26" s="703">
        <v>0</v>
      </c>
      <c r="L26" s="703">
        <v>0</v>
      </c>
      <c r="M26" s="703">
        <v>0</v>
      </c>
      <c r="N26" s="703">
        <v>0</v>
      </c>
      <c r="O26" s="703">
        <v>0</v>
      </c>
      <c r="P26" s="703">
        <v>0</v>
      </c>
      <c r="Q26" s="697">
        <v>100</v>
      </c>
    </row>
    <row r="27" spans="1:17" ht="17.25" thickTop="1" thickBot="1" x14ac:dyDescent="0.3">
      <c r="A27" s="717" t="s">
        <v>69</v>
      </c>
      <c r="B27" s="705">
        <v>35.22</v>
      </c>
      <c r="C27" s="706">
        <v>13.97</v>
      </c>
      <c r="D27" s="706">
        <v>21.99</v>
      </c>
      <c r="E27" s="706">
        <v>17.68</v>
      </c>
      <c r="F27" s="706">
        <v>5.79</v>
      </c>
      <c r="G27" s="706">
        <v>5.35</v>
      </c>
      <c r="H27" s="718">
        <v>100</v>
      </c>
      <c r="I27" s="705">
        <v>35.409999999999997</v>
      </c>
      <c r="J27" s="706">
        <v>3.53</v>
      </c>
      <c r="K27" s="706">
        <v>5.0599999999999996</v>
      </c>
      <c r="L27" s="706">
        <v>9.01</v>
      </c>
      <c r="M27" s="706">
        <v>17.88</v>
      </c>
      <c r="N27" s="706">
        <v>17.600000000000001</v>
      </c>
      <c r="O27" s="706">
        <v>6.44</v>
      </c>
      <c r="P27" s="706">
        <v>5.0599999999999996</v>
      </c>
      <c r="Q27" s="718">
        <v>100</v>
      </c>
    </row>
  </sheetData>
  <mergeCells count="3">
    <mergeCell ref="B4:H4"/>
    <mergeCell ref="I4:Q4"/>
    <mergeCell ref="A4:A5"/>
  </mergeCells>
  <pageMargins left="0.7" right="0.7" top="0.75" bottom="0.75" header="0.3" footer="0.3"/>
  <pageSetup orientation="portrait" horizontalDpi="4294967292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8"/>
  <sheetViews>
    <sheetView workbookViewId="0">
      <selection activeCell="P14" sqref="P14:P15"/>
    </sheetView>
  </sheetViews>
  <sheetFormatPr defaultRowHeight="15" x14ac:dyDescent="0.25"/>
  <cols>
    <col min="1" max="1" width="12.7109375" customWidth="1"/>
    <col min="2" max="7" width="5.5703125" bestFit="1" customWidth="1"/>
    <col min="8" max="8" width="5.140625" bestFit="1" customWidth="1"/>
    <col min="9" max="9" width="5.7109375" bestFit="1" customWidth="1"/>
    <col min="10" max="12" width="5.5703125" bestFit="1" customWidth="1"/>
    <col min="13" max="14" width="5.7109375" bestFit="1" customWidth="1"/>
    <col min="15" max="16" width="5.5703125" bestFit="1" customWidth="1"/>
    <col min="17" max="17" width="5.140625" bestFit="1" customWidth="1"/>
    <col min="18" max="18" width="4.7109375" bestFit="1" customWidth="1"/>
    <col min="19" max="22" width="5.7109375" bestFit="1" customWidth="1"/>
    <col min="23" max="23" width="5.140625" bestFit="1" customWidth="1"/>
  </cols>
  <sheetData>
    <row r="3" spans="1:23" ht="17.25" thickBot="1" x14ac:dyDescent="0.35">
      <c r="A3" s="10" t="s">
        <v>328</v>
      </c>
      <c r="B3" s="1"/>
      <c r="C3" s="1"/>
      <c r="D3" s="1"/>
      <c r="E3" s="1"/>
      <c r="F3" s="1"/>
      <c r="G3" s="1"/>
      <c r="H3" s="1"/>
    </row>
    <row r="4" spans="1:23" ht="17.25" customHeight="1" thickBot="1" x14ac:dyDescent="0.3">
      <c r="A4" s="955" t="s">
        <v>65</v>
      </c>
      <c r="B4" s="952" t="s">
        <v>131</v>
      </c>
      <c r="C4" s="953"/>
      <c r="D4" s="953"/>
      <c r="E4" s="953"/>
      <c r="F4" s="953"/>
      <c r="G4" s="953"/>
      <c r="H4" s="954"/>
      <c r="I4" s="952" t="s">
        <v>76</v>
      </c>
      <c r="J4" s="953"/>
      <c r="K4" s="953"/>
      <c r="L4" s="953"/>
      <c r="M4" s="953"/>
      <c r="N4" s="953"/>
      <c r="O4" s="953"/>
      <c r="P4" s="953"/>
      <c r="Q4" s="954"/>
      <c r="R4" s="952" t="s">
        <v>77</v>
      </c>
      <c r="S4" s="953"/>
      <c r="T4" s="953"/>
      <c r="U4" s="953"/>
      <c r="V4" s="953"/>
      <c r="W4" s="954"/>
    </row>
    <row r="5" spans="1:23" ht="92.25" customHeight="1" thickBot="1" x14ac:dyDescent="0.3">
      <c r="A5" s="956"/>
      <c r="B5" s="720" t="s">
        <v>126</v>
      </c>
      <c r="C5" s="721" t="s">
        <v>125</v>
      </c>
      <c r="D5" s="721" t="s">
        <v>127</v>
      </c>
      <c r="E5" s="721" t="s">
        <v>128</v>
      </c>
      <c r="F5" s="721" t="s">
        <v>129</v>
      </c>
      <c r="G5" s="721" t="s">
        <v>130</v>
      </c>
      <c r="H5" s="722" t="s">
        <v>69</v>
      </c>
      <c r="I5" s="33" t="s">
        <v>114</v>
      </c>
      <c r="J5" s="33" t="s">
        <v>115</v>
      </c>
      <c r="K5" s="33" t="s">
        <v>116</v>
      </c>
      <c r="L5" s="33" t="s">
        <v>117</v>
      </c>
      <c r="M5" s="33" t="s">
        <v>118</v>
      </c>
      <c r="N5" s="33" t="s">
        <v>119</v>
      </c>
      <c r="O5" s="33" t="s">
        <v>120</v>
      </c>
      <c r="P5" s="33" t="s">
        <v>121</v>
      </c>
      <c r="Q5" s="34" t="s">
        <v>69</v>
      </c>
      <c r="R5" s="84" t="s">
        <v>198</v>
      </c>
      <c r="S5" s="85" t="s">
        <v>199</v>
      </c>
      <c r="T5" s="85" t="s">
        <v>200</v>
      </c>
      <c r="U5" s="85" t="s">
        <v>201</v>
      </c>
      <c r="V5" s="85" t="s">
        <v>202</v>
      </c>
      <c r="W5" s="86" t="s">
        <v>69</v>
      </c>
    </row>
    <row r="6" spans="1:23" ht="17.25" thickTop="1" x14ac:dyDescent="0.3">
      <c r="A6" s="12" t="s">
        <v>32</v>
      </c>
      <c r="B6" s="710">
        <v>30.21</v>
      </c>
      <c r="C6" s="711">
        <v>5.47</v>
      </c>
      <c r="D6" s="711">
        <v>13.8</v>
      </c>
      <c r="E6" s="711">
        <v>36.46</v>
      </c>
      <c r="F6" s="711">
        <v>11.2</v>
      </c>
      <c r="G6" s="711">
        <v>2.86</v>
      </c>
      <c r="H6" s="841">
        <v>100</v>
      </c>
      <c r="I6" s="74">
        <v>41.75</v>
      </c>
      <c r="J6" s="74">
        <v>7.31</v>
      </c>
      <c r="K6" s="74">
        <v>4.59</v>
      </c>
      <c r="L6" s="74">
        <v>14.61</v>
      </c>
      <c r="M6" s="74">
        <v>13.57</v>
      </c>
      <c r="N6" s="74">
        <v>14.61</v>
      </c>
      <c r="O6" s="74">
        <v>2.71</v>
      </c>
      <c r="P6" s="74">
        <v>0.84</v>
      </c>
      <c r="Q6" s="18">
        <v>100</v>
      </c>
      <c r="R6" s="69">
        <f>VLOOKUP(A6,'[5]Table 15'!A$4:G$32,2,)</f>
        <v>0</v>
      </c>
      <c r="S6" s="69">
        <f>VLOOKUP(A6,'[5]Table 15'!A$4:G$32,3,0)</f>
        <v>0</v>
      </c>
      <c r="T6" s="69">
        <f>VLOOKUP(A6,'[5]Table 15'!A$4:G$32,4,0)</f>
        <v>62.5</v>
      </c>
      <c r="U6" s="69">
        <f>VLOOKUP(A6,'[5]Table 15'!A$4:G$32,5,0)</f>
        <v>37.5</v>
      </c>
      <c r="V6" s="69">
        <f>VLOOKUP(A6,'[5]Table 15'!A$4:G$32,6,0)</f>
        <v>0</v>
      </c>
      <c r="W6" s="493">
        <v>100</v>
      </c>
    </row>
    <row r="7" spans="1:23" ht="16.5" x14ac:dyDescent="0.3">
      <c r="A7" s="12" t="s">
        <v>33</v>
      </c>
      <c r="B7" s="712">
        <v>25.78</v>
      </c>
      <c r="C7" s="13">
        <v>25.59</v>
      </c>
      <c r="D7" s="13">
        <v>27.42</v>
      </c>
      <c r="E7" s="13">
        <v>13.35</v>
      </c>
      <c r="F7" s="13">
        <v>2.56</v>
      </c>
      <c r="G7" s="13">
        <v>5.3</v>
      </c>
      <c r="H7" s="35">
        <v>100</v>
      </c>
      <c r="I7" s="74">
        <v>32.33</v>
      </c>
      <c r="J7" s="74">
        <v>8.5</v>
      </c>
      <c r="K7" s="74">
        <v>7.83</v>
      </c>
      <c r="L7" s="74">
        <v>20.170000000000002</v>
      </c>
      <c r="M7" s="74">
        <v>15.67</v>
      </c>
      <c r="N7" s="74">
        <v>9.17</v>
      </c>
      <c r="O7" s="74">
        <v>2</v>
      </c>
      <c r="P7" s="74">
        <v>4.33</v>
      </c>
      <c r="Q7" s="18">
        <v>100</v>
      </c>
      <c r="R7" s="69">
        <f>VLOOKUP(A7,'[5]Table 15'!A$4:G$32,2,)</f>
        <v>8.6999999999999993</v>
      </c>
      <c r="S7" s="69">
        <f>VLOOKUP(A7,'[5]Table 15'!A$4:G$32,3,0)</f>
        <v>56.52</v>
      </c>
      <c r="T7" s="69">
        <f>VLOOKUP(A7,'[5]Table 15'!A$4:G$32,4,0)</f>
        <v>26.09</v>
      </c>
      <c r="U7" s="69">
        <f>VLOOKUP(A7,'[5]Table 15'!A$4:G$32,5,0)</f>
        <v>8.6999999999999993</v>
      </c>
      <c r="V7" s="69">
        <f>VLOOKUP(A7,'[5]Table 15'!A$4:G$32,6,0)</f>
        <v>0</v>
      </c>
      <c r="W7" s="493">
        <v>100</v>
      </c>
    </row>
    <row r="8" spans="1:23" ht="16.5" x14ac:dyDescent="0.3">
      <c r="A8" s="12" t="s">
        <v>34</v>
      </c>
      <c r="B8" s="712">
        <v>30.28</v>
      </c>
      <c r="C8" s="13">
        <v>1.78</v>
      </c>
      <c r="D8" s="13">
        <v>13.99</v>
      </c>
      <c r="E8" s="13">
        <v>23.66</v>
      </c>
      <c r="F8" s="13">
        <v>18.32</v>
      </c>
      <c r="G8" s="13">
        <v>11.96</v>
      </c>
      <c r="H8" s="35">
        <v>100</v>
      </c>
      <c r="I8" s="74">
        <v>37.869999999999997</v>
      </c>
      <c r="J8" s="74">
        <v>8.16</v>
      </c>
      <c r="K8" s="74">
        <v>4.54</v>
      </c>
      <c r="L8" s="74">
        <v>5.44</v>
      </c>
      <c r="M8" s="74">
        <v>14.74</v>
      </c>
      <c r="N8" s="74">
        <v>24.04</v>
      </c>
      <c r="O8" s="74">
        <v>2.72</v>
      </c>
      <c r="P8" s="74">
        <v>2.4900000000000002</v>
      </c>
      <c r="Q8" s="18">
        <v>100</v>
      </c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493">
        <v>100</v>
      </c>
    </row>
    <row r="9" spans="1:23" ht="16.5" x14ac:dyDescent="0.3">
      <c r="A9" s="12" t="s">
        <v>35</v>
      </c>
      <c r="B9" s="712">
        <v>18.34</v>
      </c>
      <c r="C9" s="13">
        <v>12.66</v>
      </c>
      <c r="D9" s="13">
        <v>9.17</v>
      </c>
      <c r="E9" s="13">
        <v>39.299999999999997</v>
      </c>
      <c r="F9" s="13">
        <v>14.41</v>
      </c>
      <c r="G9" s="13">
        <v>6.11</v>
      </c>
      <c r="H9" s="35">
        <v>100</v>
      </c>
      <c r="I9" s="74">
        <v>29.75</v>
      </c>
      <c r="J9" s="74">
        <v>9.7799999999999994</v>
      </c>
      <c r="K9" s="74">
        <v>9</v>
      </c>
      <c r="L9" s="74">
        <v>28.38</v>
      </c>
      <c r="M9" s="74">
        <v>9.59</v>
      </c>
      <c r="N9" s="74">
        <v>6.07</v>
      </c>
      <c r="O9" s="74">
        <v>2.35</v>
      </c>
      <c r="P9" s="74">
        <v>5.09</v>
      </c>
      <c r="Q9" s="18">
        <v>100</v>
      </c>
      <c r="R9" s="69">
        <f>VLOOKUP(A9,'[5]Table 15'!A$4:G$32,2,)</f>
        <v>0</v>
      </c>
      <c r="S9" s="69">
        <f>VLOOKUP(A9,'[5]Table 15'!A$4:G$32,3,0)</f>
        <v>7.69</v>
      </c>
      <c r="T9" s="69">
        <f>VLOOKUP(A9,'[5]Table 15'!A$4:G$32,4,0)</f>
        <v>24.36</v>
      </c>
      <c r="U9" s="69">
        <f>VLOOKUP(A9,'[5]Table 15'!A$4:G$32,5,0)</f>
        <v>52.56</v>
      </c>
      <c r="V9" s="69">
        <f>VLOOKUP(A9,'[5]Table 15'!A$4:G$32,6,0)</f>
        <v>15.38</v>
      </c>
      <c r="W9" s="493">
        <v>100</v>
      </c>
    </row>
    <row r="10" spans="1:23" ht="16.5" x14ac:dyDescent="0.3">
      <c r="A10" s="12" t="s">
        <v>37</v>
      </c>
      <c r="B10" s="712">
        <v>19.02</v>
      </c>
      <c r="C10" s="13">
        <v>10.66</v>
      </c>
      <c r="D10" s="13">
        <v>11.97</v>
      </c>
      <c r="E10" s="13">
        <v>41.31</v>
      </c>
      <c r="F10" s="13">
        <v>10.66</v>
      </c>
      <c r="G10" s="13">
        <v>6.39</v>
      </c>
      <c r="H10" s="35">
        <v>100</v>
      </c>
      <c r="I10" s="74">
        <v>28.32</v>
      </c>
      <c r="J10" s="74">
        <v>6.02</v>
      </c>
      <c r="K10" s="74">
        <v>4.6500000000000004</v>
      </c>
      <c r="L10" s="74">
        <v>17.37</v>
      </c>
      <c r="M10" s="74">
        <v>31.74</v>
      </c>
      <c r="N10" s="74">
        <v>6.29</v>
      </c>
      <c r="O10" s="74">
        <v>2.46</v>
      </c>
      <c r="P10" s="74">
        <v>3.15</v>
      </c>
      <c r="Q10" s="18">
        <v>100</v>
      </c>
      <c r="R10" s="69">
        <f>VLOOKUP(A10,'[5]Table 15'!A$4:G$32,2,)</f>
        <v>0.74</v>
      </c>
      <c r="S10" s="69">
        <f>VLOOKUP(A10,'[5]Table 15'!A$4:G$32,3,0)</f>
        <v>15.56</v>
      </c>
      <c r="T10" s="69">
        <f>VLOOKUP(A10,'[5]Table 15'!A$4:G$32,4,0)</f>
        <v>31.85</v>
      </c>
      <c r="U10" s="69">
        <f>VLOOKUP(A10,'[5]Table 15'!A$4:G$32,5,0)</f>
        <v>42.22</v>
      </c>
      <c r="V10" s="69">
        <f>VLOOKUP(A10,'[5]Table 15'!A$4:G$32,6,0)</f>
        <v>9.6300000000000008</v>
      </c>
      <c r="W10" s="493">
        <v>100</v>
      </c>
    </row>
    <row r="11" spans="1:23" ht="16.5" x14ac:dyDescent="0.3">
      <c r="A11" s="12" t="s">
        <v>38</v>
      </c>
      <c r="B11" s="712">
        <v>23.79</v>
      </c>
      <c r="C11" s="13">
        <v>9.2899999999999991</v>
      </c>
      <c r="D11" s="13">
        <v>17.100000000000001</v>
      </c>
      <c r="E11" s="13">
        <v>13.01</v>
      </c>
      <c r="F11" s="13">
        <v>18.96</v>
      </c>
      <c r="G11" s="13">
        <v>17.84</v>
      </c>
      <c r="H11" s="35">
        <v>100</v>
      </c>
      <c r="I11" s="74">
        <v>33.51</v>
      </c>
      <c r="J11" s="74">
        <v>15.45</v>
      </c>
      <c r="K11" s="74">
        <v>3.93</v>
      </c>
      <c r="L11" s="74">
        <v>9.9499999999999993</v>
      </c>
      <c r="M11" s="74">
        <v>12.83</v>
      </c>
      <c r="N11" s="74">
        <v>10.210000000000001</v>
      </c>
      <c r="O11" s="74">
        <v>5.24</v>
      </c>
      <c r="P11" s="74">
        <v>8.9</v>
      </c>
      <c r="Q11" s="18">
        <v>100</v>
      </c>
      <c r="R11" s="69">
        <f>VLOOKUP(A11,'[5]Table 15'!A$4:G$32,2,)</f>
        <v>0</v>
      </c>
      <c r="S11" s="69">
        <f>VLOOKUP(A11,'[5]Table 15'!A$4:G$32,3,0)</f>
        <v>1.82</v>
      </c>
      <c r="T11" s="69">
        <f>VLOOKUP(A11,'[5]Table 15'!A$4:G$32,4,0)</f>
        <v>14.55</v>
      </c>
      <c r="U11" s="69">
        <f>VLOOKUP(A11,'[5]Table 15'!A$4:G$32,5,0)</f>
        <v>78.180000000000007</v>
      </c>
      <c r="V11" s="69">
        <f>VLOOKUP(A11,'[5]Table 15'!A$4:G$32,6,0)</f>
        <v>5.45</v>
      </c>
      <c r="W11" s="493">
        <v>100</v>
      </c>
    </row>
    <row r="12" spans="1:23" ht="16.5" x14ac:dyDescent="0.3">
      <c r="A12" s="12" t="s">
        <v>39</v>
      </c>
      <c r="B12" s="712">
        <v>24.63</v>
      </c>
      <c r="C12" s="13">
        <v>6.58</v>
      </c>
      <c r="D12" s="13">
        <v>12.53</v>
      </c>
      <c r="E12" s="13">
        <v>36.090000000000003</v>
      </c>
      <c r="F12" s="13">
        <v>11.04</v>
      </c>
      <c r="G12" s="13">
        <v>9.1300000000000008</v>
      </c>
      <c r="H12" s="35">
        <v>100</v>
      </c>
      <c r="I12" s="74">
        <v>26.8</v>
      </c>
      <c r="J12" s="74">
        <v>10.33</v>
      </c>
      <c r="K12" s="74">
        <v>11.21</v>
      </c>
      <c r="L12" s="74">
        <v>21.89</v>
      </c>
      <c r="M12" s="74">
        <v>17.510000000000002</v>
      </c>
      <c r="N12" s="74">
        <v>5.95</v>
      </c>
      <c r="O12" s="74">
        <v>2.2799999999999998</v>
      </c>
      <c r="P12" s="74">
        <v>4.03</v>
      </c>
      <c r="Q12" s="18">
        <v>100</v>
      </c>
      <c r="R12" s="69">
        <f>VLOOKUP(A12,'[5]Table 15'!A$4:G$32,2,)</f>
        <v>0</v>
      </c>
      <c r="S12" s="69">
        <f>VLOOKUP(A12,'[5]Table 15'!A$4:G$32,3,0)</f>
        <v>3.23</v>
      </c>
      <c r="T12" s="69">
        <f>VLOOKUP(A12,'[5]Table 15'!A$4:G$32,4,0)</f>
        <v>29.03</v>
      </c>
      <c r="U12" s="69">
        <f>VLOOKUP(A12,'[5]Table 15'!A$4:G$32,5,0)</f>
        <v>58.06</v>
      </c>
      <c r="V12" s="69">
        <f>VLOOKUP(A12,'[5]Table 15'!A$4:G$32,6,0)</f>
        <v>9.68</v>
      </c>
      <c r="W12" s="493">
        <v>100</v>
      </c>
    </row>
    <row r="13" spans="1:23" ht="16.5" x14ac:dyDescent="0.3">
      <c r="A13" s="12" t="s">
        <v>40</v>
      </c>
      <c r="B13" s="712">
        <v>26.39</v>
      </c>
      <c r="C13" s="13">
        <v>18.61</v>
      </c>
      <c r="D13" s="13">
        <v>16.39</v>
      </c>
      <c r="E13" s="13">
        <v>15.28</v>
      </c>
      <c r="F13" s="13">
        <v>8.89</v>
      </c>
      <c r="G13" s="13">
        <v>14.44</v>
      </c>
      <c r="H13" s="35">
        <v>100</v>
      </c>
      <c r="I13" s="74">
        <v>27.35</v>
      </c>
      <c r="J13" s="74">
        <v>14.41</v>
      </c>
      <c r="K13" s="74">
        <v>4.8</v>
      </c>
      <c r="L13" s="74">
        <v>17.54</v>
      </c>
      <c r="M13" s="74">
        <v>14.2</v>
      </c>
      <c r="N13" s="74">
        <v>6.89</v>
      </c>
      <c r="O13" s="74">
        <v>7.93</v>
      </c>
      <c r="P13" s="74">
        <v>6.89</v>
      </c>
      <c r="Q13" s="18">
        <v>100</v>
      </c>
      <c r="R13" s="69">
        <f>VLOOKUP(A13,'[5]Table 15'!A$4:G$32,2,)</f>
        <v>0</v>
      </c>
      <c r="S13" s="69">
        <f>VLOOKUP(A13,'[5]Table 15'!A$4:G$32,3,0)</f>
        <v>12.73</v>
      </c>
      <c r="T13" s="69">
        <f>VLOOKUP(A13,'[5]Table 15'!A$4:G$32,4,0)</f>
        <v>50.91</v>
      </c>
      <c r="U13" s="69">
        <f>VLOOKUP(A13,'[5]Table 15'!A$4:G$32,5,0)</f>
        <v>36.36</v>
      </c>
      <c r="V13" s="69">
        <f>VLOOKUP(A13,'[5]Table 15'!A$4:G$32,6,0)</f>
        <v>0</v>
      </c>
      <c r="W13" s="493">
        <v>100</v>
      </c>
    </row>
    <row r="14" spans="1:23" ht="16.5" x14ac:dyDescent="0.3">
      <c r="A14" s="12" t="s">
        <v>41</v>
      </c>
      <c r="B14" s="712">
        <v>27.27</v>
      </c>
      <c r="C14" s="13">
        <v>7.23</v>
      </c>
      <c r="D14" s="13">
        <v>8.6199999999999992</v>
      </c>
      <c r="E14" s="13">
        <v>29.6</v>
      </c>
      <c r="F14" s="13">
        <v>19.350000000000001</v>
      </c>
      <c r="G14" s="13">
        <v>7.93</v>
      </c>
      <c r="H14" s="35">
        <v>100</v>
      </c>
      <c r="I14" s="74">
        <v>28.25</v>
      </c>
      <c r="J14" s="74">
        <v>10.050000000000001</v>
      </c>
      <c r="K14" s="74">
        <v>4.51</v>
      </c>
      <c r="L14" s="74">
        <v>29.64</v>
      </c>
      <c r="M14" s="74">
        <v>16.12</v>
      </c>
      <c r="N14" s="74">
        <v>6.59</v>
      </c>
      <c r="O14" s="74">
        <v>1.73</v>
      </c>
      <c r="P14" s="74">
        <v>3.12</v>
      </c>
      <c r="Q14" s="18">
        <v>100</v>
      </c>
      <c r="R14" s="69">
        <f>VLOOKUP(A14,'[5]Table 15'!A$4:G$32,2,)</f>
        <v>0</v>
      </c>
      <c r="S14" s="69">
        <f>VLOOKUP(A14,'[5]Table 15'!A$4:G$32,3,0)</f>
        <v>9.09</v>
      </c>
      <c r="T14" s="69">
        <f>VLOOKUP(A14,'[5]Table 15'!A$4:G$32,4,0)</f>
        <v>29.55</v>
      </c>
      <c r="U14" s="69">
        <f>VLOOKUP(A14,'[5]Table 15'!A$4:G$32,5,0)</f>
        <v>45.45</v>
      </c>
      <c r="V14" s="69">
        <f>VLOOKUP(A14,'[5]Table 15'!A$4:G$32,6,0)</f>
        <v>15.91</v>
      </c>
      <c r="W14" s="493">
        <v>100</v>
      </c>
    </row>
    <row r="15" spans="1:23" ht="16.5" x14ac:dyDescent="0.3">
      <c r="A15" s="12" t="s">
        <v>42</v>
      </c>
      <c r="B15" s="712">
        <v>35.33</v>
      </c>
      <c r="C15" s="13">
        <v>11.99</v>
      </c>
      <c r="D15" s="13">
        <v>11.13</v>
      </c>
      <c r="E15" s="13">
        <v>26.77</v>
      </c>
      <c r="F15" s="13">
        <v>7.49</v>
      </c>
      <c r="G15" s="13">
        <v>7.28</v>
      </c>
      <c r="H15" s="35">
        <v>100</v>
      </c>
      <c r="I15" s="74">
        <v>39.06</v>
      </c>
      <c r="J15" s="74">
        <v>6.95</v>
      </c>
      <c r="K15" s="74">
        <v>4.91</v>
      </c>
      <c r="L15" s="74">
        <v>21.68</v>
      </c>
      <c r="M15" s="74">
        <v>13.7</v>
      </c>
      <c r="N15" s="74">
        <v>7.36</v>
      </c>
      <c r="O15" s="74">
        <v>2.04</v>
      </c>
      <c r="P15" s="74">
        <v>4.29</v>
      </c>
      <c r="Q15" s="18">
        <v>100</v>
      </c>
      <c r="R15" s="69">
        <f>VLOOKUP(A15,'[5]Table 15'!A$4:G$32,2,)</f>
        <v>4.9400000000000004</v>
      </c>
      <c r="S15" s="69">
        <f>VLOOKUP(A15,'[5]Table 15'!A$4:G$32,3,0)</f>
        <v>19.75</v>
      </c>
      <c r="T15" s="69">
        <f>VLOOKUP(A15,'[5]Table 15'!A$4:G$32,4,0)</f>
        <v>51.85</v>
      </c>
      <c r="U15" s="69">
        <f>VLOOKUP(A15,'[5]Table 15'!A$4:G$32,5,0)</f>
        <v>18.52</v>
      </c>
      <c r="V15" s="69">
        <f>VLOOKUP(A15,'[5]Table 15'!A$4:G$32,6,0)</f>
        <v>4.9400000000000004</v>
      </c>
      <c r="W15" s="493">
        <v>100</v>
      </c>
    </row>
    <row r="16" spans="1:23" ht="16.5" x14ac:dyDescent="0.3">
      <c r="A16" s="12" t="s">
        <v>43</v>
      </c>
      <c r="B16" s="712">
        <v>22.46</v>
      </c>
      <c r="C16" s="13">
        <v>3.26</v>
      </c>
      <c r="D16" s="13">
        <v>13.24</v>
      </c>
      <c r="E16" s="13">
        <v>37.81</v>
      </c>
      <c r="F16" s="13">
        <v>18.23</v>
      </c>
      <c r="G16" s="13">
        <v>4.99</v>
      </c>
      <c r="H16" s="35">
        <v>100</v>
      </c>
      <c r="I16" s="74">
        <v>33.17</v>
      </c>
      <c r="J16" s="74">
        <v>7.1</v>
      </c>
      <c r="K16" s="74">
        <v>6.44</v>
      </c>
      <c r="L16" s="74">
        <v>16.010000000000002</v>
      </c>
      <c r="M16" s="74">
        <v>20.96</v>
      </c>
      <c r="N16" s="74">
        <v>9.9</v>
      </c>
      <c r="O16" s="74">
        <v>1.49</v>
      </c>
      <c r="P16" s="74">
        <v>4.95</v>
      </c>
      <c r="Q16" s="18">
        <v>100</v>
      </c>
      <c r="R16" s="69">
        <f>VLOOKUP(A16,'[5]Table 15'!A$4:G$32,2,)</f>
        <v>0</v>
      </c>
      <c r="S16" s="69">
        <f>VLOOKUP(A16,'[5]Table 15'!A$4:G$32,3,0)</f>
        <v>17.14</v>
      </c>
      <c r="T16" s="69">
        <f>VLOOKUP(A16,'[5]Table 15'!A$4:G$32,4,0)</f>
        <v>37.14</v>
      </c>
      <c r="U16" s="69">
        <f>VLOOKUP(A16,'[5]Table 15'!A$4:G$32,5,0)</f>
        <v>45.71</v>
      </c>
      <c r="V16" s="69">
        <f>VLOOKUP(A16,'[5]Table 15'!A$4:G$32,6,0)</f>
        <v>0</v>
      </c>
      <c r="W16" s="493">
        <v>100</v>
      </c>
    </row>
    <row r="17" spans="1:23" ht="16.5" x14ac:dyDescent="0.3">
      <c r="A17" s="12" t="s">
        <v>44</v>
      </c>
      <c r="B17" s="712">
        <v>28.27</v>
      </c>
      <c r="C17" s="13">
        <v>21.73</v>
      </c>
      <c r="D17" s="13">
        <v>21.47</v>
      </c>
      <c r="E17" s="13">
        <v>12.83</v>
      </c>
      <c r="F17" s="13">
        <v>9.16</v>
      </c>
      <c r="G17" s="13">
        <v>6.54</v>
      </c>
      <c r="H17" s="35">
        <v>100</v>
      </c>
      <c r="I17" s="74">
        <v>35.58</v>
      </c>
      <c r="J17" s="74">
        <v>9.5299999999999994</v>
      </c>
      <c r="K17" s="74">
        <v>4.42</v>
      </c>
      <c r="L17" s="74">
        <v>18.14</v>
      </c>
      <c r="M17" s="74">
        <v>12.33</v>
      </c>
      <c r="N17" s="74">
        <v>8.14</v>
      </c>
      <c r="O17" s="74">
        <v>3.72</v>
      </c>
      <c r="P17" s="74">
        <v>8.14</v>
      </c>
      <c r="Q17" s="18">
        <v>100</v>
      </c>
      <c r="R17" s="69">
        <f>VLOOKUP(A17,'[5]Table 15'!A$4:G$32,2,)</f>
        <v>0</v>
      </c>
      <c r="S17" s="69">
        <f>VLOOKUP(A17,'[5]Table 15'!A$4:G$32,3,0)</f>
        <v>12</v>
      </c>
      <c r="T17" s="69">
        <f>VLOOKUP(A17,'[5]Table 15'!A$4:G$32,4,0)</f>
        <v>44</v>
      </c>
      <c r="U17" s="69">
        <f>VLOOKUP(A17,'[5]Table 15'!A$4:G$32,5,0)</f>
        <v>44</v>
      </c>
      <c r="V17" s="69">
        <f>VLOOKUP(A17,'[5]Table 15'!A$4:G$32,6,0)</f>
        <v>0</v>
      </c>
      <c r="W17" s="493">
        <v>100</v>
      </c>
    </row>
    <row r="18" spans="1:23" ht="16.5" x14ac:dyDescent="0.3">
      <c r="A18" s="12" t="s">
        <v>45</v>
      </c>
      <c r="B18" s="712">
        <v>32</v>
      </c>
      <c r="C18" s="13">
        <v>28.27</v>
      </c>
      <c r="D18" s="13">
        <v>18.93</v>
      </c>
      <c r="E18" s="13">
        <v>10.4</v>
      </c>
      <c r="F18" s="13">
        <v>4.8</v>
      </c>
      <c r="G18" s="13">
        <v>5.6</v>
      </c>
      <c r="H18" s="35">
        <v>100</v>
      </c>
      <c r="I18" s="74">
        <v>37.619999999999997</v>
      </c>
      <c r="J18" s="74">
        <v>2.57</v>
      </c>
      <c r="K18" s="74">
        <v>2.34</v>
      </c>
      <c r="L18" s="74">
        <v>24.3</v>
      </c>
      <c r="M18" s="74">
        <v>9.58</v>
      </c>
      <c r="N18" s="74">
        <v>10.98</v>
      </c>
      <c r="O18" s="74">
        <v>4.67</v>
      </c>
      <c r="P18" s="74">
        <v>7.94</v>
      </c>
      <c r="Q18" s="18">
        <v>100</v>
      </c>
      <c r="R18" s="69">
        <f>VLOOKUP(A18,'[5]Table 15'!A$4:G$32,2,)</f>
        <v>1</v>
      </c>
      <c r="S18" s="69">
        <f>VLOOKUP(A18,'[5]Table 15'!A$4:G$32,3,0)</f>
        <v>21</v>
      </c>
      <c r="T18" s="69">
        <f>VLOOKUP(A18,'[5]Table 15'!A$4:G$32,4,0)</f>
        <v>19</v>
      </c>
      <c r="U18" s="69">
        <f>VLOOKUP(A18,'[5]Table 15'!A$4:G$32,5,0)</f>
        <v>55</v>
      </c>
      <c r="V18" s="69">
        <f>VLOOKUP(A18,'[5]Table 15'!A$4:G$32,6,0)</f>
        <v>4</v>
      </c>
      <c r="W18" s="493">
        <v>100</v>
      </c>
    </row>
    <row r="19" spans="1:23" ht="16.5" x14ac:dyDescent="0.3">
      <c r="A19" s="12" t="s">
        <v>46</v>
      </c>
      <c r="B19" s="712">
        <v>62.05</v>
      </c>
      <c r="C19" s="13">
        <v>21.08</v>
      </c>
      <c r="D19" s="13">
        <v>3.01</v>
      </c>
      <c r="E19" s="13">
        <v>4.22</v>
      </c>
      <c r="F19" s="13">
        <v>2.41</v>
      </c>
      <c r="G19" s="13">
        <v>7.23</v>
      </c>
      <c r="H19" s="35">
        <v>100</v>
      </c>
      <c r="I19" s="74">
        <v>13.06</v>
      </c>
      <c r="J19" s="74">
        <v>5.15</v>
      </c>
      <c r="K19" s="74">
        <v>5.15</v>
      </c>
      <c r="L19" s="74">
        <v>18.21</v>
      </c>
      <c r="M19" s="74">
        <v>19.59</v>
      </c>
      <c r="N19" s="74">
        <v>19.239999999999998</v>
      </c>
      <c r="O19" s="74">
        <v>10.65</v>
      </c>
      <c r="P19" s="74">
        <v>8.93</v>
      </c>
      <c r="Q19" s="18">
        <v>100</v>
      </c>
      <c r="R19" s="69">
        <f>VLOOKUP(A19,'[5]Table 15'!A$4:G$32,2,)</f>
        <v>6.52</v>
      </c>
      <c r="S19" s="69">
        <f>VLOOKUP(A19,'[5]Table 15'!A$4:G$32,3,0)</f>
        <v>17.39</v>
      </c>
      <c r="T19" s="69">
        <f>VLOOKUP(A19,'[5]Table 15'!A$4:G$32,4,0)</f>
        <v>28.26</v>
      </c>
      <c r="U19" s="69">
        <f>VLOOKUP(A19,'[5]Table 15'!A$4:G$32,5,0)</f>
        <v>45.65</v>
      </c>
      <c r="V19" s="69">
        <f>VLOOKUP(A19,'[5]Table 15'!A$4:G$32,6,0)</f>
        <v>2.17</v>
      </c>
      <c r="W19" s="493">
        <v>100</v>
      </c>
    </row>
    <row r="20" spans="1:23" ht="16.5" x14ac:dyDescent="0.3">
      <c r="A20" s="12" t="s">
        <v>47</v>
      </c>
      <c r="B20" s="712">
        <v>31.03</v>
      </c>
      <c r="C20" s="13">
        <v>34.82</v>
      </c>
      <c r="D20" s="13">
        <v>17.41</v>
      </c>
      <c r="E20" s="13">
        <v>7.59</v>
      </c>
      <c r="F20" s="13">
        <v>4.0199999999999996</v>
      </c>
      <c r="G20" s="13">
        <v>5.13</v>
      </c>
      <c r="H20" s="35">
        <v>100</v>
      </c>
      <c r="I20" s="74">
        <v>15.82</v>
      </c>
      <c r="J20" s="74">
        <v>5.37</v>
      </c>
      <c r="K20" s="74">
        <v>4.78</v>
      </c>
      <c r="L20" s="74">
        <v>12.54</v>
      </c>
      <c r="M20" s="74">
        <v>14.63</v>
      </c>
      <c r="N20" s="74">
        <v>25.67</v>
      </c>
      <c r="O20" s="74">
        <v>12.84</v>
      </c>
      <c r="P20" s="74">
        <v>8.36</v>
      </c>
      <c r="Q20" s="18">
        <v>100</v>
      </c>
      <c r="R20" s="69">
        <f>VLOOKUP(A20,'[5]Table 15'!A$4:G$32,2,)</f>
        <v>1.25</v>
      </c>
      <c r="S20" s="69">
        <f>VLOOKUP(A20,'[5]Table 15'!A$4:G$32,3,0)</f>
        <v>20</v>
      </c>
      <c r="T20" s="69">
        <f>VLOOKUP(A20,'[5]Table 15'!A$4:G$32,4,0)</f>
        <v>30</v>
      </c>
      <c r="U20" s="69">
        <f>VLOOKUP(A20,'[5]Table 15'!A$4:G$32,5,0)</f>
        <v>33.75</v>
      </c>
      <c r="V20" s="69">
        <f>VLOOKUP(A20,'[5]Table 15'!A$4:G$32,6,0)</f>
        <v>15</v>
      </c>
      <c r="W20" s="493">
        <v>100</v>
      </c>
    </row>
    <row r="21" spans="1:23" ht="16.5" x14ac:dyDescent="0.3">
      <c r="A21" s="12" t="s">
        <v>48</v>
      </c>
      <c r="B21" s="712">
        <v>26.97</v>
      </c>
      <c r="C21" s="13">
        <v>20.18</v>
      </c>
      <c r="D21" s="13">
        <v>17.760000000000002</v>
      </c>
      <c r="E21" s="13">
        <v>12.72</v>
      </c>
      <c r="F21" s="13">
        <v>7.89</v>
      </c>
      <c r="G21" s="13">
        <v>14.47</v>
      </c>
      <c r="H21" s="35">
        <v>100</v>
      </c>
      <c r="I21" s="74">
        <v>33.07</v>
      </c>
      <c r="J21" s="74">
        <v>5.68</v>
      </c>
      <c r="K21" s="74">
        <v>2.58</v>
      </c>
      <c r="L21" s="74">
        <v>12.4</v>
      </c>
      <c r="M21" s="74">
        <v>16.54</v>
      </c>
      <c r="N21" s="74">
        <v>9.3000000000000007</v>
      </c>
      <c r="O21" s="74">
        <v>5.43</v>
      </c>
      <c r="P21" s="74">
        <v>14.99</v>
      </c>
      <c r="Q21" s="18">
        <v>100</v>
      </c>
      <c r="R21" s="69">
        <f>VLOOKUP(A21,'[5]Table 15'!A$4:G$32,2,)</f>
        <v>0</v>
      </c>
      <c r="S21" s="69">
        <f>VLOOKUP(A21,'[5]Table 15'!A$4:G$32,3,0)</f>
        <v>16.920000000000002</v>
      </c>
      <c r="T21" s="69">
        <f>VLOOKUP(A21,'[5]Table 15'!A$4:G$32,4,0)</f>
        <v>70.77</v>
      </c>
      <c r="U21" s="69">
        <f>VLOOKUP(A21,'[5]Table 15'!A$4:G$32,5,0)</f>
        <v>12.31</v>
      </c>
      <c r="V21" s="69">
        <f>VLOOKUP(A21,'[5]Table 15'!A$4:G$32,6,0)</f>
        <v>0</v>
      </c>
      <c r="W21" s="493">
        <v>100</v>
      </c>
    </row>
    <row r="22" spans="1:23" ht="16.5" x14ac:dyDescent="0.3">
      <c r="A22" s="12" t="s">
        <v>49</v>
      </c>
      <c r="B22" s="712">
        <v>22.41</v>
      </c>
      <c r="C22" s="13">
        <v>25.61</v>
      </c>
      <c r="D22" s="13">
        <v>25.24</v>
      </c>
      <c r="E22" s="13">
        <v>19.02</v>
      </c>
      <c r="F22" s="13">
        <v>4.9000000000000004</v>
      </c>
      <c r="G22" s="13">
        <v>2.82</v>
      </c>
      <c r="H22" s="35">
        <v>100</v>
      </c>
      <c r="I22" s="74">
        <v>47.72</v>
      </c>
      <c r="J22" s="74">
        <v>1.39</v>
      </c>
      <c r="K22" s="74">
        <v>0.99</v>
      </c>
      <c r="L22" s="74">
        <v>11.68</v>
      </c>
      <c r="M22" s="74">
        <v>20.59</v>
      </c>
      <c r="N22" s="74">
        <v>10.3</v>
      </c>
      <c r="O22" s="74">
        <v>3.56</v>
      </c>
      <c r="P22" s="74">
        <v>3.76</v>
      </c>
      <c r="Q22" s="18">
        <v>100</v>
      </c>
      <c r="R22" s="69">
        <f>VLOOKUP(A22,'[5]Table 15'!A$4:G$32,2,)</f>
        <v>0</v>
      </c>
      <c r="S22" s="69">
        <f>VLOOKUP(A22,'[5]Table 15'!A$4:G$32,3,0)</f>
        <v>6.12</v>
      </c>
      <c r="T22" s="69">
        <f>VLOOKUP(A22,'[5]Table 15'!A$4:G$32,4,0)</f>
        <v>30.61</v>
      </c>
      <c r="U22" s="69">
        <f>VLOOKUP(A22,'[5]Table 15'!A$4:G$32,5,0)</f>
        <v>30.61</v>
      </c>
      <c r="V22" s="69">
        <f>VLOOKUP(A22,'[5]Table 15'!A$4:G$32,6,0)</f>
        <v>32.65</v>
      </c>
      <c r="W22" s="493">
        <v>100</v>
      </c>
    </row>
    <row r="23" spans="1:23" ht="16.5" x14ac:dyDescent="0.3">
      <c r="A23" s="12" t="s">
        <v>50</v>
      </c>
      <c r="B23" s="712">
        <v>33.58</v>
      </c>
      <c r="C23" s="13">
        <v>15.56</v>
      </c>
      <c r="D23" s="13">
        <v>19.010000000000002</v>
      </c>
      <c r="E23" s="13">
        <v>13.33</v>
      </c>
      <c r="F23" s="13">
        <v>8.89</v>
      </c>
      <c r="G23" s="13">
        <v>9.6300000000000008</v>
      </c>
      <c r="H23" s="35">
        <v>100</v>
      </c>
      <c r="I23" s="74">
        <v>42.83</v>
      </c>
      <c r="J23" s="74">
        <v>2.25</v>
      </c>
      <c r="K23" s="74">
        <v>2.46</v>
      </c>
      <c r="L23" s="74">
        <v>16.39</v>
      </c>
      <c r="M23" s="74">
        <v>17.829999999999998</v>
      </c>
      <c r="N23" s="74">
        <v>10.86</v>
      </c>
      <c r="O23" s="74">
        <v>3.48</v>
      </c>
      <c r="P23" s="74">
        <v>3.89</v>
      </c>
      <c r="Q23" s="18">
        <v>100</v>
      </c>
      <c r="R23" s="69">
        <f>VLOOKUP(A23,'[5]Table 15'!A$4:G$32,2,)</f>
        <v>0</v>
      </c>
      <c r="S23" s="69">
        <f>VLOOKUP(A23,'[5]Table 15'!A$4:G$32,3,0)</f>
        <v>0</v>
      </c>
      <c r="T23" s="69">
        <f>VLOOKUP(A23,'[5]Table 15'!A$4:G$32,4,0)</f>
        <v>20</v>
      </c>
      <c r="U23" s="69">
        <f>VLOOKUP(A23,'[5]Table 15'!A$4:G$32,5,0)</f>
        <v>80</v>
      </c>
      <c r="V23" s="69">
        <f>VLOOKUP(A23,'[5]Table 15'!A$4:G$32,6,0)</f>
        <v>0</v>
      </c>
      <c r="W23" s="493">
        <v>100</v>
      </c>
    </row>
    <row r="24" spans="1:23" ht="16.5" x14ac:dyDescent="0.3">
      <c r="A24" s="12" t="s">
        <v>51</v>
      </c>
      <c r="B24" s="712">
        <v>30.78</v>
      </c>
      <c r="C24" s="13">
        <v>30.98</v>
      </c>
      <c r="D24" s="13">
        <v>25.81</v>
      </c>
      <c r="E24" s="13">
        <v>7.46</v>
      </c>
      <c r="F24" s="13">
        <v>1.91</v>
      </c>
      <c r="G24" s="13">
        <v>3.06</v>
      </c>
      <c r="H24" s="35">
        <v>100</v>
      </c>
      <c r="I24" s="74">
        <v>37.450000000000003</v>
      </c>
      <c r="J24" s="74">
        <v>8.49</v>
      </c>
      <c r="K24" s="74">
        <v>3.87</v>
      </c>
      <c r="L24" s="74">
        <v>16.79</v>
      </c>
      <c r="M24" s="74">
        <v>6.46</v>
      </c>
      <c r="N24" s="74">
        <v>15.13</v>
      </c>
      <c r="O24" s="74">
        <v>4.43</v>
      </c>
      <c r="P24" s="74">
        <v>7.38</v>
      </c>
      <c r="Q24" s="18">
        <v>100</v>
      </c>
      <c r="R24" s="69">
        <f>VLOOKUP(A24,'[5]Table 15'!A$4:G$32,2,)</f>
        <v>7.41</v>
      </c>
      <c r="S24" s="69">
        <f>VLOOKUP(A24,'[5]Table 15'!A$4:G$32,3,0)</f>
        <v>14.81</v>
      </c>
      <c r="T24" s="69">
        <f>VLOOKUP(A24,'[5]Table 15'!A$4:G$32,4,0)</f>
        <v>33.33</v>
      </c>
      <c r="U24" s="69">
        <f>VLOOKUP(A24,'[5]Table 15'!A$4:G$32,5,0)</f>
        <v>40.74</v>
      </c>
      <c r="V24" s="69">
        <f>VLOOKUP(A24,'[5]Table 15'!A$4:G$32,6,0)</f>
        <v>3.7</v>
      </c>
      <c r="W24" s="493">
        <v>100</v>
      </c>
    </row>
    <row r="25" spans="1:23" ht="16.5" x14ac:dyDescent="0.3">
      <c r="A25" s="12" t="s">
        <v>52</v>
      </c>
      <c r="B25" s="712">
        <v>34.340000000000003</v>
      </c>
      <c r="C25" s="13">
        <v>28.92</v>
      </c>
      <c r="D25" s="13">
        <v>19.48</v>
      </c>
      <c r="E25" s="13">
        <v>9.0399999999999991</v>
      </c>
      <c r="F25" s="13">
        <v>3.01</v>
      </c>
      <c r="G25" s="13">
        <v>5.22</v>
      </c>
      <c r="H25" s="35">
        <v>100</v>
      </c>
      <c r="I25" s="74">
        <v>41.26</v>
      </c>
      <c r="J25" s="74">
        <v>5.1100000000000003</v>
      </c>
      <c r="K25" s="74">
        <v>2.95</v>
      </c>
      <c r="L25" s="74">
        <v>2.95</v>
      </c>
      <c r="M25" s="74">
        <v>9.23</v>
      </c>
      <c r="N25" s="74">
        <v>19.25</v>
      </c>
      <c r="O25" s="74">
        <v>10.220000000000001</v>
      </c>
      <c r="P25" s="74">
        <v>9.0399999999999991</v>
      </c>
      <c r="Q25" s="18">
        <v>100</v>
      </c>
      <c r="R25" s="69">
        <f>VLOOKUP(A25,'[5]Table 15'!A$4:G$32,2,)</f>
        <v>2.78</v>
      </c>
      <c r="S25" s="69">
        <f>VLOOKUP(A25,'[5]Table 15'!A$4:G$32,3,0)</f>
        <v>22.22</v>
      </c>
      <c r="T25" s="69">
        <f>VLOOKUP(A25,'[5]Table 15'!A$4:G$32,4,0)</f>
        <v>50</v>
      </c>
      <c r="U25" s="69">
        <f>VLOOKUP(A25,'[5]Table 15'!A$4:G$32,5,0)</f>
        <v>25</v>
      </c>
      <c r="V25" s="69">
        <f>VLOOKUP(A25,'[5]Table 15'!A$4:G$32,6,0)</f>
        <v>0</v>
      </c>
      <c r="W25" s="493">
        <v>100</v>
      </c>
    </row>
    <row r="26" spans="1:23" ht="16.5" x14ac:dyDescent="0.3">
      <c r="A26" s="12" t="s">
        <v>53</v>
      </c>
      <c r="B26" s="712">
        <v>40.369999999999997</v>
      </c>
      <c r="C26" s="13">
        <v>30.28</v>
      </c>
      <c r="D26" s="13">
        <v>13.07</v>
      </c>
      <c r="E26" s="13">
        <v>5.96</v>
      </c>
      <c r="F26" s="13">
        <v>2.29</v>
      </c>
      <c r="G26" s="13">
        <v>8.0299999999999994</v>
      </c>
      <c r="H26" s="35">
        <v>100</v>
      </c>
      <c r="I26" s="74">
        <v>13.6</v>
      </c>
      <c r="J26" s="74">
        <v>3.47</v>
      </c>
      <c r="K26" s="74">
        <v>1.87</v>
      </c>
      <c r="L26" s="74">
        <v>6.93</v>
      </c>
      <c r="M26" s="74">
        <v>7.47</v>
      </c>
      <c r="N26" s="74">
        <v>26.4</v>
      </c>
      <c r="O26" s="74">
        <v>26.93</v>
      </c>
      <c r="P26" s="74">
        <v>13.33</v>
      </c>
      <c r="Q26" s="18">
        <v>100</v>
      </c>
      <c r="R26" s="69">
        <f>VLOOKUP(A26,'[5]Table 15'!A$4:G$32,2,)</f>
        <v>0</v>
      </c>
      <c r="S26" s="69">
        <f>VLOOKUP(A26,'[5]Table 15'!A$4:G$32,3,0)</f>
        <v>17.649999999999999</v>
      </c>
      <c r="T26" s="69">
        <f>VLOOKUP(A26,'[5]Table 15'!A$4:G$32,4,0)</f>
        <v>28.43</v>
      </c>
      <c r="U26" s="69">
        <f>VLOOKUP(A26,'[5]Table 15'!A$4:G$32,5,0)</f>
        <v>49.02</v>
      </c>
      <c r="V26" s="69">
        <f>VLOOKUP(A26,'[5]Table 15'!A$4:G$32,6,0)</f>
        <v>4.9000000000000004</v>
      </c>
      <c r="W26" s="493">
        <v>100</v>
      </c>
    </row>
    <row r="27" spans="1:23" ht="16.5" x14ac:dyDescent="0.3">
      <c r="A27" s="12" t="s">
        <v>54</v>
      </c>
      <c r="B27" s="712">
        <v>21.87</v>
      </c>
      <c r="C27" s="13">
        <v>42.15</v>
      </c>
      <c r="D27" s="13">
        <v>17.100000000000001</v>
      </c>
      <c r="E27" s="13">
        <v>6.76</v>
      </c>
      <c r="F27" s="13">
        <v>4.7699999999999996</v>
      </c>
      <c r="G27" s="13">
        <v>7.36</v>
      </c>
      <c r="H27" s="35">
        <v>100</v>
      </c>
      <c r="I27" s="74">
        <v>9.81</v>
      </c>
      <c r="J27" s="74">
        <v>13.86</v>
      </c>
      <c r="K27" s="74">
        <v>5.54</v>
      </c>
      <c r="L27" s="74">
        <v>5.97</v>
      </c>
      <c r="M27" s="74">
        <v>9.59</v>
      </c>
      <c r="N27" s="74">
        <v>23.03</v>
      </c>
      <c r="O27" s="74">
        <v>17.48</v>
      </c>
      <c r="P27" s="74">
        <v>14.71</v>
      </c>
      <c r="Q27" s="18">
        <v>100</v>
      </c>
      <c r="R27" s="69">
        <f>VLOOKUP(A27,'[5]Table 15'!A$4:G$32,2,)</f>
        <v>1.45</v>
      </c>
      <c r="S27" s="69">
        <f>VLOOKUP(A27,'[5]Table 15'!A$4:G$32,3,0)</f>
        <v>23.19</v>
      </c>
      <c r="T27" s="69">
        <f>VLOOKUP(A27,'[5]Table 15'!A$4:G$32,4,0)</f>
        <v>41.3</v>
      </c>
      <c r="U27" s="69">
        <f>VLOOKUP(A27,'[5]Table 15'!A$4:G$32,5,0)</f>
        <v>24.64</v>
      </c>
      <c r="V27" s="69">
        <f>VLOOKUP(A27,'[5]Table 15'!A$4:G$32,6,0)</f>
        <v>9.42</v>
      </c>
      <c r="W27" s="493">
        <v>100</v>
      </c>
    </row>
    <row r="28" spans="1:23" ht="16.5" x14ac:dyDescent="0.3">
      <c r="A28" s="12" t="s">
        <v>55</v>
      </c>
      <c r="B28" s="712">
        <v>22.39</v>
      </c>
      <c r="C28" s="13">
        <v>32.46</v>
      </c>
      <c r="D28" s="13">
        <v>27.05</v>
      </c>
      <c r="E28" s="13">
        <v>10.07</v>
      </c>
      <c r="F28" s="13">
        <v>2.8</v>
      </c>
      <c r="G28" s="13">
        <v>5.22</v>
      </c>
      <c r="H28" s="35">
        <v>100</v>
      </c>
      <c r="I28" s="74">
        <v>26.17</v>
      </c>
      <c r="J28" s="74">
        <v>10.75</v>
      </c>
      <c r="K28" s="74">
        <v>9.94</v>
      </c>
      <c r="L28" s="74">
        <v>12.37</v>
      </c>
      <c r="M28" s="74">
        <v>12.37</v>
      </c>
      <c r="N28" s="74">
        <v>15.82</v>
      </c>
      <c r="O28" s="74">
        <v>8.7200000000000006</v>
      </c>
      <c r="P28" s="74">
        <v>3.85</v>
      </c>
      <c r="Q28" s="18">
        <v>100</v>
      </c>
      <c r="R28" s="69">
        <f>VLOOKUP(A28,'[5]Table 15'!A$4:G$32,2,)</f>
        <v>1.75</v>
      </c>
      <c r="S28" s="69">
        <f>VLOOKUP(A28,'[5]Table 15'!A$4:G$32,3,0)</f>
        <v>35.090000000000003</v>
      </c>
      <c r="T28" s="69">
        <f>VLOOKUP(A28,'[5]Table 15'!A$4:G$32,4,0)</f>
        <v>56.14</v>
      </c>
      <c r="U28" s="69">
        <f>VLOOKUP(A28,'[5]Table 15'!A$4:G$32,5,0)</f>
        <v>7.02</v>
      </c>
      <c r="V28" s="69">
        <f>VLOOKUP(A28,'[5]Table 15'!A$4:G$32,6,0)</f>
        <v>0</v>
      </c>
      <c r="W28" s="493">
        <v>100</v>
      </c>
    </row>
    <row r="29" spans="1:23" ht="16.5" x14ac:dyDescent="0.3">
      <c r="A29" s="12" t="s">
        <v>56</v>
      </c>
      <c r="B29" s="712">
        <v>31.14</v>
      </c>
      <c r="C29" s="13">
        <v>20.91</v>
      </c>
      <c r="D29" s="13">
        <v>19.010000000000002</v>
      </c>
      <c r="E29" s="13">
        <v>21.35</v>
      </c>
      <c r="F29" s="13">
        <v>4.68</v>
      </c>
      <c r="G29" s="13">
        <v>2.92</v>
      </c>
      <c r="H29" s="35">
        <v>100</v>
      </c>
      <c r="I29" s="74">
        <v>46.65</v>
      </c>
      <c r="J29" s="74">
        <v>9.0500000000000007</v>
      </c>
      <c r="K29" s="74">
        <v>3.59</v>
      </c>
      <c r="L29" s="74">
        <v>15.76</v>
      </c>
      <c r="M29" s="74">
        <v>12.64</v>
      </c>
      <c r="N29" s="74">
        <v>7.33</v>
      </c>
      <c r="O29" s="74">
        <v>1.87</v>
      </c>
      <c r="P29" s="74">
        <v>3.12</v>
      </c>
      <c r="Q29" s="18">
        <v>100</v>
      </c>
      <c r="R29" s="69">
        <f>VLOOKUP(A29,'[5]Table 15'!A$4:G$32,2,)</f>
        <v>5</v>
      </c>
      <c r="S29" s="69">
        <f>VLOOKUP(A29,'[5]Table 15'!A$4:G$32,3,0)</f>
        <v>20</v>
      </c>
      <c r="T29" s="69">
        <f>VLOOKUP(A29,'[5]Table 15'!A$4:G$32,4,0)</f>
        <v>25</v>
      </c>
      <c r="U29" s="69">
        <f>VLOOKUP(A29,'[5]Table 15'!A$4:G$32,5,0)</f>
        <v>45</v>
      </c>
      <c r="V29" s="69">
        <f>VLOOKUP(A29,'[5]Table 15'!A$4:G$32,6,0)</f>
        <v>5</v>
      </c>
      <c r="W29" s="493">
        <v>100</v>
      </c>
    </row>
    <row r="30" spans="1:23" ht="16.5" x14ac:dyDescent="0.3">
      <c r="A30" s="12" t="s">
        <v>57</v>
      </c>
      <c r="B30" s="712">
        <v>21.02</v>
      </c>
      <c r="C30" s="13">
        <v>52.58</v>
      </c>
      <c r="D30" s="13">
        <v>20.260000000000002</v>
      </c>
      <c r="E30" s="13">
        <v>4.62</v>
      </c>
      <c r="F30" s="13">
        <v>0.76</v>
      </c>
      <c r="G30" s="13">
        <v>0.76</v>
      </c>
      <c r="H30" s="35">
        <v>100</v>
      </c>
      <c r="I30" s="74">
        <v>17.850000000000001</v>
      </c>
      <c r="J30" s="74">
        <v>2.16</v>
      </c>
      <c r="K30" s="74">
        <v>4.13</v>
      </c>
      <c r="L30" s="74">
        <v>12.77</v>
      </c>
      <c r="M30" s="74">
        <v>24.59</v>
      </c>
      <c r="N30" s="74">
        <v>32.47</v>
      </c>
      <c r="O30" s="74">
        <v>4.76</v>
      </c>
      <c r="P30" s="74">
        <v>1.27</v>
      </c>
      <c r="Q30" s="18">
        <v>100</v>
      </c>
      <c r="R30" s="69">
        <f>VLOOKUP(A30,'[5]Table 15'!A$4:G$32,2,)</f>
        <v>5.88</v>
      </c>
      <c r="S30" s="69">
        <f>VLOOKUP(A30,'[5]Table 15'!A$4:G$32,3,0)</f>
        <v>41.18</v>
      </c>
      <c r="T30" s="69">
        <f>VLOOKUP(A30,'[5]Table 15'!A$4:G$32,4,0)</f>
        <v>47.06</v>
      </c>
      <c r="U30" s="69">
        <f>VLOOKUP(A30,'[5]Table 15'!A$4:G$32,5,0)</f>
        <v>5.88</v>
      </c>
      <c r="V30" s="69">
        <f>VLOOKUP(A30,'[5]Table 15'!A$4:G$32,6,0)</f>
        <v>0</v>
      </c>
      <c r="W30" s="493">
        <v>100</v>
      </c>
    </row>
    <row r="31" spans="1:23" ht="16.5" x14ac:dyDescent="0.3">
      <c r="A31" s="12" t="s">
        <v>58</v>
      </c>
      <c r="B31" s="712">
        <v>24.82</v>
      </c>
      <c r="C31" s="13">
        <v>24.73</v>
      </c>
      <c r="D31" s="13">
        <v>30.62</v>
      </c>
      <c r="E31" s="13">
        <v>15.76</v>
      </c>
      <c r="F31" s="13">
        <v>2.72</v>
      </c>
      <c r="G31" s="13">
        <v>1.36</v>
      </c>
      <c r="H31" s="35">
        <v>100</v>
      </c>
      <c r="I31" s="74">
        <v>37.28</v>
      </c>
      <c r="J31" s="74">
        <v>3.74</v>
      </c>
      <c r="K31" s="74">
        <v>3.42</v>
      </c>
      <c r="L31" s="74">
        <v>9.6199999999999992</v>
      </c>
      <c r="M31" s="74">
        <v>18.28</v>
      </c>
      <c r="N31" s="74">
        <v>22.34</v>
      </c>
      <c r="O31" s="74">
        <v>3.5</v>
      </c>
      <c r="P31" s="74">
        <v>1.83</v>
      </c>
      <c r="Q31" s="18">
        <v>100</v>
      </c>
      <c r="R31" s="69">
        <f>VLOOKUP(A31,'[5]Table 15'!A$4:G$32,2,)</f>
        <v>2.2200000000000002</v>
      </c>
      <c r="S31" s="69">
        <f>VLOOKUP(A31,'[5]Table 15'!A$4:G$32,3,0)</f>
        <v>13.33</v>
      </c>
      <c r="T31" s="69">
        <f>VLOOKUP(A31,'[5]Table 15'!A$4:G$32,4,0)</f>
        <v>51.11</v>
      </c>
      <c r="U31" s="69">
        <f>VLOOKUP(A31,'[5]Table 15'!A$4:G$32,5,0)</f>
        <v>28.89</v>
      </c>
      <c r="V31" s="69">
        <f>VLOOKUP(A31,'[5]Table 15'!A$4:G$32,6,0)</f>
        <v>4.4400000000000004</v>
      </c>
      <c r="W31" s="493">
        <v>100</v>
      </c>
    </row>
    <row r="32" spans="1:23" ht="16.5" x14ac:dyDescent="0.3">
      <c r="A32" s="12" t="s">
        <v>59</v>
      </c>
      <c r="B32" s="712">
        <v>17.170000000000002</v>
      </c>
      <c r="C32" s="13">
        <v>16.350000000000001</v>
      </c>
      <c r="D32" s="13">
        <v>26.61</v>
      </c>
      <c r="E32" s="13">
        <v>30.97</v>
      </c>
      <c r="F32" s="13">
        <v>5.18</v>
      </c>
      <c r="G32" s="13">
        <v>3.72</v>
      </c>
      <c r="H32" s="35">
        <v>100</v>
      </c>
      <c r="I32" s="74">
        <v>26.58</v>
      </c>
      <c r="J32" s="74">
        <v>8.7799999999999994</v>
      </c>
      <c r="K32" s="74">
        <v>2.78</v>
      </c>
      <c r="L32" s="74">
        <v>7.85</v>
      </c>
      <c r="M32" s="74">
        <v>14.77</v>
      </c>
      <c r="N32" s="74">
        <v>32.909999999999997</v>
      </c>
      <c r="O32" s="74">
        <v>4.6399999999999997</v>
      </c>
      <c r="P32" s="74">
        <v>1.69</v>
      </c>
      <c r="Q32" s="18">
        <v>100</v>
      </c>
      <c r="R32" s="69">
        <f>VLOOKUP(A32,'[5]Table 15'!A$4:G$32,2,)</f>
        <v>0</v>
      </c>
      <c r="S32" s="69">
        <f>VLOOKUP(A32,'[5]Table 15'!A$4:G$32,3,0)</f>
        <v>60</v>
      </c>
      <c r="T32" s="69">
        <f>VLOOKUP(A32,'[5]Table 15'!A$4:G$32,4,0)</f>
        <v>0</v>
      </c>
      <c r="U32" s="69">
        <f>VLOOKUP(A32,'[5]Table 15'!A$4:G$32,5,0)</f>
        <v>0</v>
      </c>
      <c r="V32" s="69">
        <f>VLOOKUP(A32,'[5]Table 15'!A$4:G$32,6,0)</f>
        <v>40</v>
      </c>
      <c r="W32" s="493">
        <v>100</v>
      </c>
    </row>
    <row r="33" spans="1:23" ht="16.5" x14ac:dyDescent="0.3">
      <c r="A33" s="12" t="s">
        <v>60</v>
      </c>
      <c r="B33" s="712">
        <v>27.03</v>
      </c>
      <c r="C33" s="13">
        <v>8.7899999999999991</v>
      </c>
      <c r="D33" s="13">
        <v>17.41</v>
      </c>
      <c r="E33" s="13">
        <v>36.4</v>
      </c>
      <c r="F33" s="13">
        <v>7.71</v>
      </c>
      <c r="G33" s="13">
        <v>2.65</v>
      </c>
      <c r="H33" s="35">
        <v>100</v>
      </c>
      <c r="I33" s="74">
        <v>37.46</v>
      </c>
      <c r="J33" s="74">
        <v>9.92</v>
      </c>
      <c r="K33" s="74">
        <v>4.5999999999999996</v>
      </c>
      <c r="L33" s="74">
        <v>15.24</v>
      </c>
      <c r="M33" s="74">
        <v>17.54</v>
      </c>
      <c r="N33" s="74">
        <v>13.57</v>
      </c>
      <c r="O33" s="74">
        <v>1.27</v>
      </c>
      <c r="P33" s="74">
        <v>0.4</v>
      </c>
      <c r="Q33" s="18">
        <v>100</v>
      </c>
      <c r="R33" s="69">
        <f>VLOOKUP(A33,'[5]Table 15'!A$4:G$32,2,)</f>
        <v>0</v>
      </c>
      <c r="S33" s="69">
        <f>VLOOKUP(A33,'[5]Table 15'!A$4:G$32,3,0)</f>
        <v>10</v>
      </c>
      <c r="T33" s="69">
        <f>VLOOKUP(A33,'[5]Table 15'!A$4:G$32,4,0)</f>
        <v>70</v>
      </c>
      <c r="U33" s="69">
        <f>VLOOKUP(A33,'[5]Table 15'!A$4:G$32,5,0)</f>
        <v>20</v>
      </c>
      <c r="V33" s="69">
        <f>VLOOKUP(A33,'[5]Table 15'!A$4:G$32,6,0)</f>
        <v>0</v>
      </c>
      <c r="W33" s="493">
        <v>100</v>
      </c>
    </row>
    <row r="34" spans="1:23" ht="16.5" x14ac:dyDescent="0.3">
      <c r="A34" s="12" t="s">
        <v>61</v>
      </c>
      <c r="B34" s="712">
        <v>27.38</v>
      </c>
      <c r="C34" s="13">
        <v>17.649999999999999</v>
      </c>
      <c r="D34" s="13">
        <v>28.28</v>
      </c>
      <c r="E34" s="13">
        <v>19.23</v>
      </c>
      <c r="F34" s="13">
        <v>5.2</v>
      </c>
      <c r="G34" s="13">
        <v>2.2599999999999998</v>
      </c>
      <c r="H34" s="35">
        <v>100</v>
      </c>
      <c r="I34" s="74">
        <v>41.51</v>
      </c>
      <c r="J34" s="74">
        <v>5.73</v>
      </c>
      <c r="K34" s="74">
        <v>1.02</v>
      </c>
      <c r="L34" s="74">
        <v>9.61</v>
      </c>
      <c r="M34" s="74">
        <v>19.02</v>
      </c>
      <c r="N34" s="74">
        <v>14.93</v>
      </c>
      <c r="O34" s="74">
        <v>5.32</v>
      </c>
      <c r="P34" s="74">
        <v>2.86</v>
      </c>
      <c r="Q34" s="18">
        <v>100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493">
        <v>100</v>
      </c>
    </row>
    <row r="35" spans="1:23" ht="17.25" thickBot="1" x14ac:dyDescent="0.35">
      <c r="A35" s="24" t="s">
        <v>62</v>
      </c>
      <c r="B35" s="713">
        <v>31.01</v>
      </c>
      <c r="C35" s="714">
        <v>13.8</v>
      </c>
      <c r="D35" s="714">
        <v>15.67</v>
      </c>
      <c r="E35" s="714">
        <v>27.6</v>
      </c>
      <c r="F35" s="714">
        <v>6.81</v>
      </c>
      <c r="G35" s="714">
        <v>5.1100000000000003</v>
      </c>
      <c r="H35" s="842">
        <v>100</v>
      </c>
      <c r="I35" s="714">
        <v>28.78</v>
      </c>
      <c r="J35" s="714">
        <v>8.5500000000000007</v>
      </c>
      <c r="K35" s="714">
        <v>4.28</v>
      </c>
      <c r="L35" s="714">
        <v>8.06</v>
      </c>
      <c r="M35" s="714">
        <v>11.51</v>
      </c>
      <c r="N35" s="714">
        <v>33.39</v>
      </c>
      <c r="O35" s="714">
        <v>3.95</v>
      </c>
      <c r="P35" s="714">
        <v>1.48</v>
      </c>
      <c r="Q35" s="19">
        <v>100</v>
      </c>
      <c r="R35" s="836">
        <f>VLOOKUP(A35,'[5]Table 15'!A$4:G$32,2,)</f>
        <v>0</v>
      </c>
      <c r="S35" s="837">
        <f>VLOOKUP(A35,'[5]Table 15'!A$4:G$32,3,0)</f>
        <v>3.66</v>
      </c>
      <c r="T35" s="837">
        <f>VLOOKUP(A35,'[5]Table 15'!A$4:G$32,4,0)</f>
        <v>14.63</v>
      </c>
      <c r="U35" s="837">
        <f>VLOOKUP(A35,'[5]Table 15'!A$4:G$32,5,0)</f>
        <v>58.54</v>
      </c>
      <c r="V35" s="837">
        <f>VLOOKUP(A35,'[5]Table 15'!A$4:G$32,6,0)</f>
        <v>23.17</v>
      </c>
      <c r="W35" s="844">
        <v>100</v>
      </c>
    </row>
    <row r="36" spans="1:23" ht="18" thickTop="1" thickBot="1" x14ac:dyDescent="0.35">
      <c r="A36" s="24" t="s">
        <v>113</v>
      </c>
      <c r="B36" s="37">
        <v>26.9</v>
      </c>
      <c r="C36" s="38">
        <v>21.72</v>
      </c>
      <c r="D36" s="38">
        <v>19.100000000000001</v>
      </c>
      <c r="E36" s="38">
        <v>20.149999999999999</v>
      </c>
      <c r="F36" s="38">
        <v>6.77</v>
      </c>
      <c r="G36" s="38">
        <v>5.35</v>
      </c>
      <c r="H36" s="843">
        <v>100</v>
      </c>
      <c r="I36" s="38">
        <v>31.56</v>
      </c>
      <c r="J36" s="38">
        <v>7.25</v>
      </c>
      <c r="K36" s="38">
        <v>4.51</v>
      </c>
      <c r="L36" s="38">
        <v>14.32</v>
      </c>
      <c r="M36" s="38">
        <v>16.2</v>
      </c>
      <c r="N36" s="38">
        <v>16.84</v>
      </c>
      <c r="O36" s="38">
        <v>4.8899999999999997</v>
      </c>
      <c r="P36" s="38">
        <v>4.43</v>
      </c>
      <c r="Q36" s="39">
        <v>100</v>
      </c>
      <c r="R36" s="838">
        <v>1.44</v>
      </c>
      <c r="S36" s="146">
        <v>16.62</v>
      </c>
      <c r="T36" s="146">
        <v>35.57</v>
      </c>
      <c r="U36" s="146">
        <v>38.299999999999997</v>
      </c>
      <c r="V36" s="146">
        <v>8.07</v>
      </c>
      <c r="W36" s="845">
        <v>100</v>
      </c>
    </row>
    <row r="37" spans="1:23" ht="18" thickTop="1" thickBot="1" x14ac:dyDescent="0.35">
      <c r="A37" s="24" t="s">
        <v>124</v>
      </c>
      <c r="B37" s="478">
        <v>41.31</v>
      </c>
      <c r="C37" s="479">
        <v>12.56</v>
      </c>
      <c r="D37" s="479">
        <v>19.48</v>
      </c>
      <c r="E37" s="480">
        <v>15.93</v>
      </c>
      <c r="F37" s="479">
        <v>5.2</v>
      </c>
      <c r="G37" s="479">
        <v>5.52</v>
      </c>
      <c r="H37" s="481">
        <v>100</v>
      </c>
      <c r="I37" s="431">
        <v>41.26</v>
      </c>
      <c r="J37" s="431">
        <v>3.35</v>
      </c>
      <c r="K37" s="431">
        <v>4.5199999999999996</v>
      </c>
      <c r="L37" s="431">
        <v>8.18</v>
      </c>
      <c r="M37" s="431">
        <v>16.05</v>
      </c>
      <c r="N37" s="431">
        <v>16.05</v>
      </c>
      <c r="O37" s="431">
        <v>5.89</v>
      </c>
      <c r="P37" s="431">
        <v>4.71</v>
      </c>
      <c r="Q37" s="719">
        <v>100</v>
      </c>
      <c r="R37" s="839">
        <v>0</v>
      </c>
      <c r="S37" s="840">
        <v>0</v>
      </c>
      <c r="T37" s="840">
        <v>0</v>
      </c>
      <c r="U37" s="840">
        <v>0</v>
      </c>
      <c r="V37" s="840">
        <v>0</v>
      </c>
      <c r="W37" s="846">
        <v>0</v>
      </c>
    </row>
    <row r="38" spans="1:23" ht="17.25" thickTop="1" x14ac:dyDescent="0.3">
      <c r="A38" s="4" t="s">
        <v>25</v>
      </c>
      <c r="B38" s="1"/>
      <c r="C38" s="1"/>
      <c r="D38" s="1"/>
      <c r="E38" s="1"/>
      <c r="F38" s="1"/>
      <c r="G38" s="1"/>
      <c r="H38" s="1"/>
      <c r="R38" s="14"/>
      <c r="S38" s="14"/>
      <c r="T38" s="14"/>
      <c r="U38" s="14"/>
      <c r="V38" s="14"/>
    </row>
  </sheetData>
  <mergeCells count="4">
    <mergeCell ref="I4:Q4"/>
    <mergeCell ref="R4:W4"/>
    <mergeCell ref="A4:A5"/>
    <mergeCell ref="B4:H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0"/>
  <sheetViews>
    <sheetView workbookViewId="0">
      <selection activeCell="A3" sqref="A3:P3"/>
    </sheetView>
  </sheetViews>
  <sheetFormatPr defaultRowHeight="15" x14ac:dyDescent="0.25"/>
  <cols>
    <col min="1" max="1" width="12.28515625" bestFit="1" customWidth="1"/>
    <col min="2" max="3" width="5.5703125" bestFit="1" customWidth="1"/>
    <col min="4" max="4" width="6.5703125" bestFit="1" customWidth="1"/>
    <col min="5" max="6" width="5.5703125" bestFit="1" customWidth="1"/>
    <col min="7" max="7" width="6.42578125" bestFit="1" customWidth="1"/>
    <col min="8" max="15" width="5.5703125" bestFit="1" customWidth="1"/>
    <col min="16" max="16" width="5.42578125" bestFit="1" customWidth="1"/>
    <col min="17" max="18" width="4.5703125" bestFit="1" customWidth="1"/>
    <col min="19" max="19" width="6.42578125" bestFit="1" customWidth="1"/>
  </cols>
  <sheetData>
    <row r="2" spans="1:19" x14ac:dyDescent="0.25">
      <c r="A2" s="884" t="s">
        <v>352</v>
      </c>
    </row>
    <row r="3" spans="1:19" ht="17.25" thickBot="1" x14ac:dyDescent="0.35">
      <c r="A3" s="960" t="s">
        <v>329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1"/>
    </row>
    <row r="4" spans="1:19" ht="17.25" thickBot="1" x14ac:dyDescent="0.35">
      <c r="A4" s="964" t="s">
        <v>65</v>
      </c>
      <c r="B4" s="961" t="s">
        <v>132</v>
      </c>
      <c r="C4" s="962"/>
      <c r="D4" s="963"/>
      <c r="E4" s="961" t="s">
        <v>133</v>
      </c>
      <c r="F4" s="962"/>
      <c r="G4" s="963"/>
      <c r="H4" s="961" t="s">
        <v>134</v>
      </c>
      <c r="I4" s="962"/>
      <c r="J4" s="963"/>
      <c r="K4" s="961" t="s">
        <v>135</v>
      </c>
      <c r="L4" s="962"/>
      <c r="M4" s="963"/>
      <c r="N4" s="961" t="s">
        <v>136</v>
      </c>
      <c r="O4" s="962"/>
      <c r="P4" s="963"/>
      <c r="Q4" s="957" t="s">
        <v>137</v>
      </c>
      <c r="R4" s="958"/>
      <c r="S4" s="959"/>
    </row>
    <row r="5" spans="1:19" ht="50.25" thickBot="1" x14ac:dyDescent="0.3">
      <c r="A5" s="965"/>
      <c r="B5" s="84" t="s">
        <v>75</v>
      </c>
      <c r="C5" s="85" t="s">
        <v>76</v>
      </c>
      <c r="D5" s="86" t="s">
        <v>77</v>
      </c>
      <c r="E5" s="84" t="s">
        <v>75</v>
      </c>
      <c r="F5" s="85" t="s">
        <v>76</v>
      </c>
      <c r="G5" s="86" t="s">
        <v>77</v>
      </c>
      <c r="H5" s="84" t="s">
        <v>75</v>
      </c>
      <c r="I5" s="85" t="s">
        <v>76</v>
      </c>
      <c r="J5" s="86" t="s">
        <v>77</v>
      </c>
      <c r="K5" s="84" t="s">
        <v>75</v>
      </c>
      <c r="L5" s="85" t="s">
        <v>76</v>
      </c>
      <c r="M5" s="86" t="s">
        <v>77</v>
      </c>
      <c r="N5" s="84" t="s">
        <v>75</v>
      </c>
      <c r="O5" s="85" t="s">
        <v>76</v>
      </c>
      <c r="P5" s="86" t="s">
        <v>77</v>
      </c>
      <c r="Q5" s="96" t="s">
        <v>138</v>
      </c>
      <c r="R5" s="95" t="s">
        <v>76</v>
      </c>
      <c r="S5" s="291" t="s">
        <v>77</v>
      </c>
    </row>
    <row r="6" spans="1:19" ht="17.25" thickTop="1" x14ac:dyDescent="0.3">
      <c r="A6" s="12" t="s">
        <v>32</v>
      </c>
      <c r="B6" s="25">
        <v>17.33181299885975</v>
      </c>
      <c r="C6" s="15">
        <v>12.224448897795591</v>
      </c>
      <c r="D6" s="50">
        <f>VLOOKUP(A6,[3]Table14!B$4:I$34,2,0)</f>
        <v>39.473684210526315</v>
      </c>
      <c r="E6" s="25">
        <v>26.681870011402509</v>
      </c>
      <c r="F6" s="15">
        <v>29.258517034068138</v>
      </c>
      <c r="G6" s="50">
        <f>VLOOKUP(A6,[3]Table14!B$4:I$34,3,0)</f>
        <v>36.84210526315789</v>
      </c>
      <c r="H6" s="25">
        <v>31.128848346636261</v>
      </c>
      <c r="I6" s="15">
        <v>32.164328657314627</v>
      </c>
      <c r="J6" s="50">
        <f>VLOOKUP(A6,[3]Table14!B$4:I$34,4,0)</f>
        <v>23.684210526315788</v>
      </c>
      <c r="K6" s="25">
        <v>19.156214367160775</v>
      </c>
      <c r="L6" s="15">
        <v>18.837675350701403</v>
      </c>
      <c r="M6" s="50">
        <f>VLOOKUP(A6,[3]Table14!B$4:I$34,5,0)</f>
        <v>0</v>
      </c>
      <c r="N6" s="25">
        <v>5.7012542759407072</v>
      </c>
      <c r="O6" s="15">
        <v>7.5150300601202407</v>
      </c>
      <c r="P6" s="50">
        <f>VLOOKUP(A6,[3]Table14!B$4:I$34,6,0)</f>
        <v>0</v>
      </c>
      <c r="Q6" s="75">
        <v>2.692132</v>
      </c>
      <c r="R6" s="75">
        <v>2.8016030000000001</v>
      </c>
      <c r="S6" s="121">
        <f>VLOOKUP(A6,[3]Table14!B$4:I$34,8,0)</f>
        <v>1.8421050000000001</v>
      </c>
    </row>
    <row r="7" spans="1:19" ht="16.5" x14ac:dyDescent="0.3">
      <c r="A7" s="12" t="s">
        <v>33</v>
      </c>
      <c r="B7" s="25">
        <v>15.263157894736842</v>
      </c>
      <c r="C7" s="15">
        <v>14.22829581993569</v>
      </c>
      <c r="D7" s="50">
        <f>VLOOKUP(A7,[3]Table14!B$4:I$34,2,0)</f>
        <v>60.526315789473685</v>
      </c>
      <c r="E7" s="25">
        <v>30.526315789473685</v>
      </c>
      <c r="F7" s="15">
        <v>25.562700964630224</v>
      </c>
      <c r="G7" s="50">
        <f>VLOOKUP(A7,[3]Table14!B$4:I$34,3,0)</f>
        <v>23.684210526315788</v>
      </c>
      <c r="H7" s="25">
        <v>36.05263157894737</v>
      </c>
      <c r="I7" s="15">
        <v>26.527331189710612</v>
      </c>
      <c r="J7" s="50">
        <f>VLOOKUP(A7,[3]Table14!B$4:I$34,4,0)</f>
        <v>15.789473684210526</v>
      </c>
      <c r="K7" s="25">
        <v>13.333333333333334</v>
      </c>
      <c r="L7" s="15">
        <v>18.006430868167204</v>
      </c>
      <c r="M7" s="50">
        <f>VLOOKUP(A7,[3]Table14!B$4:I$34,5,0)</f>
        <v>0</v>
      </c>
      <c r="N7" s="25">
        <v>4.8245614035087714</v>
      </c>
      <c r="O7" s="15">
        <v>15.675241157556268</v>
      </c>
      <c r="P7" s="50">
        <f>VLOOKUP(A7,[3]Table14!B$4:I$34,6,0)</f>
        <v>0</v>
      </c>
      <c r="Q7" s="75">
        <v>2.6192980000000001</v>
      </c>
      <c r="R7" s="75">
        <v>2.953376</v>
      </c>
      <c r="S7" s="121">
        <f>VLOOKUP(A7,[3]Table14!B$4:I$34,8,0)</f>
        <v>1.552632</v>
      </c>
    </row>
    <row r="8" spans="1:19" ht="16.5" x14ac:dyDescent="0.3">
      <c r="A8" s="12" t="s">
        <v>34</v>
      </c>
      <c r="B8" s="25">
        <v>14.512195121951219</v>
      </c>
      <c r="C8" s="15">
        <v>16.478555304740404</v>
      </c>
      <c r="D8" s="50">
        <f>VLOOKUP(A8,[3]Table14!B$4:I$34,2,0)</f>
        <v>0</v>
      </c>
      <c r="E8" s="25">
        <v>31.951219512195124</v>
      </c>
      <c r="F8" s="15">
        <v>25.282167042889391</v>
      </c>
      <c r="G8" s="50">
        <f>VLOOKUP(A8,[3]Table14!B$4:I$34,3,0)</f>
        <v>0</v>
      </c>
      <c r="H8" s="25">
        <v>31.463414634146343</v>
      </c>
      <c r="I8" s="15">
        <v>27.42663656884876</v>
      </c>
      <c r="J8" s="50">
        <f>VLOOKUP(A8,[3]Table14!B$4:I$34,4,0)</f>
        <v>0</v>
      </c>
      <c r="K8" s="25">
        <v>16.585365853658537</v>
      </c>
      <c r="L8" s="15">
        <v>18.961625282167045</v>
      </c>
      <c r="M8" s="50">
        <f>VLOOKUP(A8,[3]Table14!B$4:I$34,5,0)</f>
        <v>0</v>
      </c>
      <c r="N8" s="25">
        <v>5.4878048780487809</v>
      </c>
      <c r="O8" s="15">
        <v>11.851015801354402</v>
      </c>
      <c r="P8" s="50">
        <f>VLOOKUP(A8,[3]Table14!B$4:I$34,6,0)</f>
        <v>0</v>
      </c>
      <c r="Q8" s="75">
        <v>2.6658539999999999</v>
      </c>
      <c r="R8" s="75">
        <v>2.8442440000000002</v>
      </c>
      <c r="S8" s="121" t="e">
        <f>VLOOKUP(A8,[3]Table14!B$4:I$34,8,0)</f>
        <v>#REF!</v>
      </c>
    </row>
    <row r="9" spans="1:19" ht="16.5" x14ac:dyDescent="0.3">
      <c r="A9" s="12" t="s">
        <v>35</v>
      </c>
      <c r="B9" s="25">
        <v>17.513611615245008</v>
      </c>
      <c r="C9" s="15">
        <v>20.777027027027025</v>
      </c>
      <c r="D9" s="50">
        <f>VLOOKUP(A9,[3]Table14!B$4:I$34,2,0)</f>
        <v>60.103626943005182</v>
      </c>
      <c r="E9" s="25">
        <v>35.390199637023592</v>
      </c>
      <c r="F9" s="15">
        <v>31.081081081081081</v>
      </c>
      <c r="G9" s="50">
        <f>VLOOKUP(A9,[3]Table14!B$4:I$34,3,0)</f>
        <v>30.051813471502591</v>
      </c>
      <c r="H9" s="25">
        <v>30.762250453720508</v>
      </c>
      <c r="I9" s="15">
        <v>24.831081081081081</v>
      </c>
      <c r="J9" s="50">
        <f>VLOOKUP(A9,[3]Table14!B$4:I$34,4,0)</f>
        <v>3.1088082901554404</v>
      </c>
      <c r="K9" s="25">
        <v>12.704174228675136</v>
      </c>
      <c r="L9" s="15">
        <v>13.175675675675674</v>
      </c>
      <c r="M9" s="50">
        <f>VLOOKUP(A9,[3]Table14!B$4:I$34,5,0)</f>
        <v>4.1450777202072544</v>
      </c>
      <c r="N9" s="25">
        <v>3.6297640653357535</v>
      </c>
      <c r="O9" s="15">
        <v>10.135135135135135</v>
      </c>
      <c r="P9" s="50">
        <f>VLOOKUP(A9,[3]Table14!B$4:I$34,6,0)</f>
        <v>2.5906735751295336</v>
      </c>
      <c r="Q9" s="75">
        <v>2.495463</v>
      </c>
      <c r="R9" s="75">
        <v>2.6081080000000001</v>
      </c>
      <c r="S9" s="121">
        <f>VLOOKUP(A9,[3]Table14!B$4:I$34,8,0)</f>
        <v>1.5906739999999999</v>
      </c>
    </row>
    <row r="10" spans="1:19" ht="16.5" x14ac:dyDescent="0.3">
      <c r="A10" s="12" t="s">
        <v>37</v>
      </c>
      <c r="B10" s="25">
        <v>21.289875173370319</v>
      </c>
      <c r="C10" s="15">
        <v>21.386527141922826</v>
      </c>
      <c r="D10" s="50">
        <f>VLOOKUP(A10,[3]Table14!B$4:I$34,2,0)</f>
        <v>61.089494163424128</v>
      </c>
      <c r="E10" s="25">
        <v>25.658807212205271</v>
      </c>
      <c r="F10" s="15">
        <v>15.304120340091561</v>
      </c>
      <c r="G10" s="50">
        <f>VLOOKUP(A10,[3]Table14!B$4:I$34,3,0)</f>
        <v>25.680933852140075</v>
      </c>
      <c r="H10" s="25">
        <v>23.925104022191402</v>
      </c>
      <c r="I10" s="15">
        <v>25.506867233485934</v>
      </c>
      <c r="J10" s="50">
        <f>VLOOKUP(A10,[3]Table14!B$4:I$34,4,0)</f>
        <v>11.673151750972762</v>
      </c>
      <c r="K10" s="25">
        <v>18.030513176144243</v>
      </c>
      <c r="L10" s="15">
        <v>18.835840418574232</v>
      </c>
      <c r="M10" s="50">
        <f>VLOOKUP(A10,[3]Table14!B$4:I$34,5,0)</f>
        <v>1.556420233463035</v>
      </c>
      <c r="N10" s="25">
        <v>11.095700416088766</v>
      </c>
      <c r="O10" s="15">
        <v>18.966644865925442</v>
      </c>
      <c r="P10" s="50">
        <f>VLOOKUP(A10,[3]Table14!B$4:I$34,6,0)</f>
        <v>0</v>
      </c>
      <c r="Q10" s="75">
        <v>2.7198340000000001</v>
      </c>
      <c r="R10" s="75">
        <v>2.98692</v>
      </c>
      <c r="S10" s="121">
        <f>VLOOKUP(A10,[3]Table14!B$4:I$34,8,0)</f>
        <v>1.5369649999999999</v>
      </c>
    </row>
    <row r="11" spans="1:19" ht="16.5" x14ac:dyDescent="0.3">
      <c r="A11" s="12" t="s">
        <v>38</v>
      </c>
      <c r="B11" s="25">
        <v>27.572559366754618</v>
      </c>
      <c r="C11" s="15">
        <v>28.013392857142854</v>
      </c>
      <c r="D11" s="50">
        <f>VLOOKUP(A11,[3]Table14!B$4:I$34,2,0)</f>
        <v>63.448275862068968</v>
      </c>
      <c r="E11" s="25">
        <v>33.245382585751983</v>
      </c>
      <c r="F11" s="15">
        <v>31.919642857142854</v>
      </c>
      <c r="G11" s="50">
        <f>VLOOKUP(A11,[3]Table14!B$4:I$34,3,0)</f>
        <v>27.586206896551722</v>
      </c>
      <c r="H11" s="25">
        <v>24.538258575197887</v>
      </c>
      <c r="I11" s="15">
        <v>20.758928571428573</v>
      </c>
      <c r="J11" s="50">
        <f>VLOOKUP(A11,[3]Table14!B$4:I$34,4,0)</f>
        <v>6.2068965517241379</v>
      </c>
      <c r="K11" s="25">
        <v>12.664907651715041</v>
      </c>
      <c r="L11" s="15">
        <v>12.053571428571429</v>
      </c>
      <c r="M11" s="50">
        <f>VLOOKUP(A11,[3]Table14!B$4:I$34,5,0)</f>
        <v>2.7586206896551726</v>
      </c>
      <c r="N11" s="25">
        <v>1.9788918205804751</v>
      </c>
      <c r="O11" s="15">
        <v>7.2544642857142865</v>
      </c>
      <c r="P11" s="50">
        <f>VLOOKUP(A11,[3]Table14!B$4:I$34,6,0)</f>
        <v>0</v>
      </c>
      <c r="Q11" s="75">
        <v>2.2823220000000002</v>
      </c>
      <c r="R11" s="75">
        <v>2.386161</v>
      </c>
      <c r="S11" s="121">
        <f>VLOOKUP(A11,[3]Table14!B$4:I$34,8,0)</f>
        <v>1.4827589999999999</v>
      </c>
    </row>
    <row r="12" spans="1:19" ht="16.5" x14ac:dyDescent="0.3">
      <c r="A12" s="12" t="s">
        <v>39</v>
      </c>
      <c r="B12" s="25">
        <v>21.297107800175286</v>
      </c>
      <c r="C12" s="15">
        <v>23.261390887290169</v>
      </c>
      <c r="D12" s="50">
        <f>VLOOKUP(A12,[3]Table14!B$4:I$34,2,0)</f>
        <v>67.664670658682638</v>
      </c>
      <c r="E12" s="25">
        <v>20.683610867659947</v>
      </c>
      <c r="F12" s="15">
        <v>21.103117505995204</v>
      </c>
      <c r="G12" s="50">
        <f>VLOOKUP(A12,[3]Table14!B$4:I$34,3,0)</f>
        <v>26.34730538922156</v>
      </c>
      <c r="H12" s="25">
        <v>24.978089395267308</v>
      </c>
      <c r="I12" s="15">
        <v>22.541966426858512</v>
      </c>
      <c r="J12" s="50">
        <f>VLOOKUP(A12,[3]Table14!B$4:I$34,4,0)</f>
        <v>3.5928143712574849</v>
      </c>
      <c r="K12" s="25">
        <v>18.580192813321649</v>
      </c>
      <c r="L12" s="15">
        <v>17.905675459632295</v>
      </c>
      <c r="M12" s="50">
        <f>VLOOKUP(A12,[3]Table14!B$4:I$34,5,0)</f>
        <v>2.3952095808383236</v>
      </c>
      <c r="N12" s="25">
        <v>14.46099912357581</v>
      </c>
      <c r="O12" s="15">
        <v>15.18784972022382</v>
      </c>
      <c r="P12" s="50">
        <f>VLOOKUP(A12,[3]Table14!B$4:I$34,6,0)</f>
        <v>0</v>
      </c>
      <c r="Q12" s="75">
        <v>2.842244</v>
      </c>
      <c r="R12" s="75">
        <v>2.8065549999999999</v>
      </c>
      <c r="S12" s="121">
        <f>VLOOKUP(A12,[3]Table14!B$4:I$34,8,0)</f>
        <v>1.407186</v>
      </c>
    </row>
    <row r="13" spans="1:19" ht="16.5" x14ac:dyDescent="0.3">
      <c r="A13" s="12" t="s">
        <v>40</v>
      </c>
      <c r="B13" s="25">
        <v>25.531914893617021</v>
      </c>
      <c r="C13" s="15">
        <v>16.41391614629795</v>
      </c>
      <c r="D13" s="50">
        <f>VLOOKUP(A13,[3]Table14!B$4:I$34,2,0)</f>
        <v>42.307692307692307</v>
      </c>
      <c r="E13" s="25">
        <v>33.404255319148938</v>
      </c>
      <c r="F13" s="15">
        <v>28.724353256021413</v>
      </c>
      <c r="G13" s="50">
        <f>VLOOKUP(A13,[3]Table14!B$4:I$34,3,0)</f>
        <v>43.07692307692308</v>
      </c>
      <c r="H13" s="25">
        <v>26.170212765957444</v>
      </c>
      <c r="I13" s="15">
        <v>24.353256021409457</v>
      </c>
      <c r="J13" s="50">
        <f>VLOOKUP(A13,[3]Table14!B$4:I$34,4,0)</f>
        <v>4.6153846153846159</v>
      </c>
      <c r="K13" s="25">
        <v>10.638297872340425</v>
      </c>
      <c r="L13" s="15">
        <v>20.695807314897412</v>
      </c>
      <c r="M13" s="50">
        <f>VLOOKUP(A13,[3]Table14!B$4:I$34,5,0)</f>
        <v>6.1538461538461542</v>
      </c>
      <c r="N13" s="25">
        <v>4.2553191489361701</v>
      </c>
      <c r="O13" s="15">
        <v>9.8126672613737735</v>
      </c>
      <c r="P13" s="50">
        <f>VLOOKUP(A13,[3]Table14!B$4:I$34,6,0)</f>
        <v>3.8461538461538463</v>
      </c>
      <c r="Q13" s="75">
        <v>2.3468079999999998</v>
      </c>
      <c r="R13" s="75">
        <v>2.7876889999999999</v>
      </c>
      <c r="S13" s="121">
        <f>VLOOKUP(A13,[3]Table14!B$4:I$34,8,0)</f>
        <v>1.8615379999999999</v>
      </c>
    </row>
    <row r="14" spans="1:19" ht="16.5" x14ac:dyDescent="0.3">
      <c r="A14" s="12" t="s">
        <v>41</v>
      </c>
      <c r="B14" s="25">
        <v>19.466666666666665</v>
      </c>
      <c r="C14" s="15">
        <v>16.489738145789101</v>
      </c>
      <c r="D14" s="50">
        <f>VLOOKUP(A14,[3]Table14!B$4:I$34,2,0)</f>
        <v>58.333333333333336</v>
      </c>
      <c r="E14" s="25">
        <v>34.488888888888894</v>
      </c>
      <c r="F14" s="15">
        <v>26.043878273177633</v>
      </c>
      <c r="G14" s="50">
        <f>VLOOKUP(A14,[3]Table14!B$4:I$34,3,0)</f>
        <v>34.848484848484851</v>
      </c>
      <c r="H14" s="25">
        <v>28.266666666666669</v>
      </c>
      <c r="I14" s="15">
        <v>25.053078556263269</v>
      </c>
      <c r="J14" s="50">
        <f>VLOOKUP(A14,[3]Table14!B$4:I$34,4,0)</f>
        <v>6.8181818181818175</v>
      </c>
      <c r="K14" s="25">
        <v>14.222222222222221</v>
      </c>
      <c r="L14" s="15">
        <v>21.797593772116063</v>
      </c>
      <c r="M14" s="50">
        <f>VLOOKUP(A14,[3]Table14!B$4:I$34,5,0)</f>
        <v>0</v>
      </c>
      <c r="N14" s="25">
        <v>3.5555555555555554</v>
      </c>
      <c r="O14" s="15">
        <v>10.615711252653929</v>
      </c>
      <c r="P14" s="50">
        <f>VLOOKUP(A14,[3]Table14!B$4:I$34,6,0)</f>
        <v>0</v>
      </c>
      <c r="Q14" s="75">
        <v>2.4791110000000001</v>
      </c>
      <c r="R14" s="75">
        <v>2.8400569999999998</v>
      </c>
      <c r="S14" s="121">
        <f>VLOOKUP(A14,[3]Table14!B$4:I$34,8,0)</f>
        <v>1.4848479999999999</v>
      </c>
    </row>
    <row r="15" spans="1:19" ht="16.5" x14ac:dyDescent="0.3">
      <c r="A15" s="12" t="s">
        <v>42</v>
      </c>
      <c r="B15" s="25">
        <v>19.638242894056848</v>
      </c>
      <c r="C15" s="15">
        <v>19.516562220232768</v>
      </c>
      <c r="D15" s="50">
        <f>VLOOKUP(A15,[3]Table14!B$4:I$34,2,0)</f>
        <v>33.333333333333329</v>
      </c>
      <c r="E15" s="25">
        <v>32.902670111972441</v>
      </c>
      <c r="F15" s="15">
        <v>28.29006266786034</v>
      </c>
      <c r="G15" s="50">
        <f>VLOOKUP(A15,[3]Table14!B$4:I$34,3,0)</f>
        <v>23.232323232323232</v>
      </c>
      <c r="H15" s="25">
        <v>28.940568475452196</v>
      </c>
      <c r="I15" s="15">
        <v>28.46911369740376</v>
      </c>
      <c r="J15" s="50">
        <f>VLOOKUP(A15,[3]Table14!B$4:I$34,4,0)</f>
        <v>28.787878787878789</v>
      </c>
      <c r="K15" s="25">
        <v>15.503875968992247</v>
      </c>
      <c r="L15" s="15">
        <v>17.905102954341988</v>
      </c>
      <c r="M15" s="50">
        <f>VLOOKUP(A15,[3]Table14!B$4:I$34,5,0)</f>
        <v>12.121212121212121</v>
      </c>
      <c r="N15" s="25">
        <v>3.0146425495262705</v>
      </c>
      <c r="O15" s="15">
        <v>5.8191584601611464</v>
      </c>
      <c r="P15" s="50">
        <f>VLOOKUP(A15,[3]Table14!B$4:I$34,6,0)</f>
        <v>2.5252525252525251</v>
      </c>
      <c r="Q15" s="75">
        <v>2.4935399999999999</v>
      </c>
      <c r="R15" s="75">
        <v>2.6222020000000001</v>
      </c>
      <c r="S15" s="121">
        <f>VLOOKUP(A15,[3]Table14!B$4:I$34,8,0)</f>
        <v>2.2727270000000002</v>
      </c>
    </row>
    <row r="16" spans="1:19" ht="16.5" x14ac:dyDescent="0.3">
      <c r="A16" s="12" t="s">
        <v>43</v>
      </c>
      <c r="B16" s="25">
        <v>17.888799355358582</v>
      </c>
      <c r="C16" s="15">
        <v>14.446952595936793</v>
      </c>
      <c r="D16" s="50">
        <f>VLOOKUP(A16,[3]Table14!B$4:I$34,2,0)</f>
        <v>57.28155339805825</v>
      </c>
      <c r="E16" s="25">
        <v>24.979854955680903</v>
      </c>
      <c r="F16" s="15">
        <v>23.927765237020317</v>
      </c>
      <c r="G16" s="50">
        <f>VLOOKUP(A16,[3]Table14!B$4:I$34,3,0)</f>
        <v>25.242718446601941</v>
      </c>
      <c r="H16" s="25">
        <v>31.909750201450443</v>
      </c>
      <c r="I16" s="15">
        <v>27.088036117381492</v>
      </c>
      <c r="J16" s="50">
        <f>VLOOKUP(A16,[3]Table14!B$4:I$34,4,0)</f>
        <v>17.475728155339805</v>
      </c>
      <c r="K16" s="25">
        <v>21.595487510072523</v>
      </c>
      <c r="L16" s="15">
        <v>21.369450714823177</v>
      </c>
      <c r="M16" s="50">
        <f>VLOOKUP(A16,[3]Table14!B$4:I$34,5,0)</f>
        <v>0</v>
      </c>
      <c r="N16" s="25">
        <v>3.6261079774375502</v>
      </c>
      <c r="O16" s="15">
        <v>13.167795334838225</v>
      </c>
      <c r="P16" s="50">
        <f>VLOOKUP(A16,[3]Table14!B$4:I$34,6,0)</f>
        <v>0</v>
      </c>
      <c r="Q16" s="75">
        <v>2.6809020000000001</v>
      </c>
      <c r="R16" s="75">
        <v>2.9488340000000002</v>
      </c>
      <c r="S16" s="121">
        <f>VLOOKUP(A16,[3]Table14!B$4:I$34,8,0)</f>
        <v>1.601942</v>
      </c>
    </row>
    <row r="17" spans="1:19" ht="16.5" x14ac:dyDescent="0.3">
      <c r="A17" s="12" t="s">
        <v>44</v>
      </c>
      <c r="B17" s="25">
        <v>26.132771338250787</v>
      </c>
      <c r="C17" s="15">
        <v>25.612244897959187</v>
      </c>
      <c r="D17" s="50">
        <f>VLOOKUP(A17,[3]Table14!B$4:I$34,2,0)</f>
        <v>61.417322834645674</v>
      </c>
      <c r="E17" s="25">
        <v>33.930453108535303</v>
      </c>
      <c r="F17" s="15">
        <v>36.734693877551024</v>
      </c>
      <c r="G17" s="50">
        <f>VLOOKUP(A17,[3]Table14!B$4:I$34,3,0)</f>
        <v>26.771653543307089</v>
      </c>
      <c r="H17" s="25">
        <v>22.760800842992623</v>
      </c>
      <c r="I17" s="15">
        <v>22.653061224489797</v>
      </c>
      <c r="J17" s="50">
        <f>VLOOKUP(A17,[3]Table14!B$4:I$34,4,0)</f>
        <v>11.811023622047244</v>
      </c>
      <c r="K17" s="25">
        <v>15.595363540569021</v>
      </c>
      <c r="L17" s="15">
        <v>11.428571428571429</v>
      </c>
      <c r="M17" s="50">
        <f>VLOOKUP(A17,[3]Table14!B$4:I$34,5,0)</f>
        <v>0</v>
      </c>
      <c r="N17" s="25">
        <v>1.5806111696522658</v>
      </c>
      <c r="O17" s="15">
        <v>3.5714285714285712</v>
      </c>
      <c r="P17" s="50">
        <f>VLOOKUP(A17,[3]Table14!B$4:I$34,6,0)</f>
        <v>0</v>
      </c>
      <c r="Q17" s="75">
        <v>2.3256060000000001</v>
      </c>
      <c r="R17" s="75">
        <v>2.3061229999999999</v>
      </c>
      <c r="S17" s="121">
        <f>VLOOKUP(A17,[3]Table14!B$4:I$34,8,0)</f>
        <v>1.5039370000000001</v>
      </c>
    </row>
    <row r="18" spans="1:19" ht="16.5" x14ac:dyDescent="0.3">
      <c r="A18" s="12" t="s">
        <v>45</v>
      </c>
      <c r="B18" s="25">
        <v>31.84647302904564</v>
      </c>
      <c r="C18" s="15">
        <v>27.363737486095662</v>
      </c>
      <c r="D18" s="50">
        <f>VLOOKUP(A18,[3]Table14!B$4:I$34,2,0)</f>
        <v>35.97122302158273</v>
      </c>
      <c r="E18" s="25">
        <v>32.572614107883815</v>
      </c>
      <c r="F18" s="15">
        <v>32.035595105672968</v>
      </c>
      <c r="G18" s="50">
        <f>VLOOKUP(A18,[3]Table14!B$4:I$34,3,0)</f>
        <v>57.553956834532372</v>
      </c>
      <c r="H18" s="25">
        <v>20.850622406639005</v>
      </c>
      <c r="I18" s="15">
        <v>21.690767519466071</v>
      </c>
      <c r="J18" s="50">
        <f>VLOOKUP(A18,[3]Table14!B$4:I$34,4,0)</f>
        <v>6.4748201438848918</v>
      </c>
      <c r="K18" s="25">
        <v>11.618257261410788</v>
      </c>
      <c r="L18" s="15">
        <v>11.123470522803114</v>
      </c>
      <c r="M18" s="50">
        <f>VLOOKUP(A18,[3]Table14!B$4:I$34,5,0)</f>
        <v>0</v>
      </c>
      <c r="N18" s="25">
        <v>3.1120331950207469</v>
      </c>
      <c r="O18" s="15">
        <v>7.7864293659621806</v>
      </c>
      <c r="P18" s="50">
        <f>VLOOKUP(A18,[3]Table14!B$4:I$34,6,0)</f>
        <v>0</v>
      </c>
      <c r="Q18" s="75">
        <v>2.2157680000000002</v>
      </c>
      <c r="R18" s="75">
        <v>2.3993329999999999</v>
      </c>
      <c r="S18" s="121">
        <f>VLOOKUP(A18,[3]Table14!B$4:I$34,8,0)</f>
        <v>1.705036</v>
      </c>
    </row>
    <row r="19" spans="1:19" ht="16.5" x14ac:dyDescent="0.3">
      <c r="A19" s="12" t="s">
        <v>46</v>
      </c>
      <c r="B19" s="25">
        <v>37.820512820512818</v>
      </c>
      <c r="C19" s="15">
        <v>49.815498154981555</v>
      </c>
      <c r="D19" s="50">
        <f>VLOOKUP(A19,[3]Table14!B$4:I$34,2,0)</f>
        <v>84.105960264900659</v>
      </c>
      <c r="E19" s="25">
        <v>40.705128205128204</v>
      </c>
      <c r="F19" s="15">
        <v>39.483394833948338</v>
      </c>
      <c r="G19" s="50">
        <f>VLOOKUP(A19,[3]Table14!B$4:I$34,3,0)</f>
        <v>11.920529801324504</v>
      </c>
      <c r="H19" s="25">
        <v>20.192307692307693</v>
      </c>
      <c r="I19" s="15">
        <v>9.9630996309963091</v>
      </c>
      <c r="J19" s="50">
        <f>VLOOKUP(A19,[3]Table14!B$4:I$34,4,0)</f>
        <v>3.9735099337748347</v>
      </c>
      <c r="K19" s="25">
        <v>1.2820512820512819</v>
      </c>
      <c r="L19" s="15">
        <v>0.73800738007380073</v>
      </c>
      <c r="M19" s="50">
        <f>VLOOKUP(A19,[3]Table14!B$4:I$34,5,0)</f>
        <v>0</v>
      </c>
      <c r="N19" s="25">
        <v>0</v>
      </c>
      <c r="O19" s="15">
        <v>0</v>
      </c>
      <c r="P19" s="50">
        <f>VLOOKUP(A19,[3]Table14!B$4:I$34,6,0)</f>
        <v>0</v>
      </c>
      <c r="Q19" s="75">
        <v>1.849359</v>
      </c>
      <c r="R19" s="75">
        <v>1.616236</v>
      </c>
      <c r="S19" s="121">
        <f>VLOOKUP(A19,[3]Table14!B$4:I$34,8,0)</f>
        <v>1.1986760000000001</v>
      </c>
    </row>
    <row r="20" spans="1:19" ht="16.5" x14ac:dyDescent="0.3">
      <c r="A20" s="12" t="s">
        <v>47</v>
      </c>
      <c r="B20" s="25">
        <v>33.185349611542733</v>
      </c>
      <c r="C20" s="15">
        <v>38.912133891213394</v>
      </c>
      <c r="D20" s="50">
        <f>VLOOKUP(A20,[3]Table14!B$4:I$34,2,0)</f>
        <v>70.903010033444815</v>
      </c>
      <c r="E20" s="25">
        <v>42.841287458379576</v>
      </c>
      <c r="F20" s="15">
        <v>32.078103207810322</v>
      </c>
      <c r="G20" s="50">
        <f>VLOOKUP(A20,[3]Table14!B$4:I$34,3,0)</f>
        <v>28.093645484949832</v>
      </c>
      <c r="H20" s="25">
        <v>18.978912319644838</v>
      </c>
      <c r="I20" s="15">
        <v>12.552301255230125</v>
      </c>
      <c r="J20" s="50">
        <f>VLOOKUP(A20,[3]Table14!B$4:I$34,4,0)</f>
        <v>1.0033444816053512</v>
      </c>
      <c r="K20" s="25">
        <v>4.4395116537180908</v>
      </c>
      <c r="L20" s="15">
        <v>9.4839609483960938</v>
      </c>
      <c r="M20" s="50">
        <f>VLOOKUP(A20,[3]Table14!B$4:I$34,5,0)</f>
        <v>0</v>
      </c>
      <c r="N20" s="25">
        <v>0.55493895671476134</v>
      </c>
      <c r="O20" s="15">
        <v>6.9735006973500697</v>
      </c>
      <c r="P20" s="50">
        <f>VLOOKUP(A20,[3]Table14!B$4:I$34,6,0)</f>
        <v>0</v>
      </c>
      <c r="Q20" s="75">
        <v>1.963374</v>
      </c>
      <c r="R20" s="75">
        <v>2.1352859999999998</v>
      </c>
      <c r="S20" s="121">
        <f>VLOOKUP(A20,[3]Table14!B$4:I$34,8,0)</f>
        <v>1.3010029999999999</v>
      </c>
    </row>
    <row r="21" spans="1:19" ht="16.5" x14ac:dyDescent="0.3">
      <c r="A21" s="12" t="s">
        <v>48</v>
      </c>
      <c r="B21" s="25">
        <v>25.260170293282876</v>
      </c>
      <c r="C21" s="15">
        <v>32.261640798226168</v>
      </c>
      <c r="D21" s="50">
        <f>VLOOKUP(A21,[3]Table14!B$4:I$34,2,0)</f>
        <v>43.870967741935488</v>
      </c>
      <c r="E21" s="25">
        <v>36.51844843897824</v>
      </c>
      <c r="F21" s="15">
        <v>27.937915742793791</v>
      </c>
      <c r="G21" s="50">
        <f>VLOOKUP(A21,[3]Table14!B$4:I$34,3,0)</f>
        <v>34.838709677419352</v>
      </c>
      <c r="H21" s="25">
        <v>24.124881740775781</v>
      </c>
      <c r="I21" s="15">
        <v>20.288248337028826</v>
      </c>
      <c r="J21" s="50">
        <f>VLOOKUP(A21,[3]Table14!B$4:I$34,4,0)</f>
        <v>21.29032258064516</v>
      </c>
      <c r="K21" s="25">
        <v>13.623462630085148</v>
      </c>
      <c r="L21" s="15">
        <v>10.643015521064301</v>
      </c>
      <c r="M21" s="50">
        <f>VLOOKUP(A21,[3]Table14!B$4:I$34,5,0)</f>
        <v>0</v>
      </c>
      <c r="N21" s="25">
        <v>0.47303689687795647</v>
      </c>
      <c r="O21" s="15">
        <v>8.8691796008869179</v>
      </c>
      <c r="P21" s="50">
        <f>VLOOKUP(A21,[3]Table14!B$4:I$34,6,0)</f>
        <v>0</v>
      </c>
      <c r="Q21" s="75">
        <v>2.2753070000000002</v>
      </c>
      <c r="R21" s="75">
        <v>2.3592019999999998</v>
      </c>
      <c r="S21" s="121">
        <f>VLOOKUP(A21,[3]Table14!B$4:I$34,8,0)</f>
        <v>1.774194</v>
      </c>
    </row>
    <row r="22" spans="1:19" ht="16.5" x14ac:dyDescent="0.3">
      <c r="A22" s="12" t="s">
        <v>49</v>
      </c>
      <c r="B22" s="25">
        <v>23.730098559514783</v>
      </c>
      <c r="C22" s="15">
        <v>37.420526793823797</v>
      </c>
      <c r="D22" s="50">
        <f>VLOOKUP(A22,[3]Table14!B$4:I$34,2,0)</f>
        <v>56.153846153846153</v>
      </c>
      <c r="E22" s="25">
        <v>22.441243366186505</v>
      </c>
      <c r="F22" s="15">
        <v>28.519527702089007</v>
      </c>
      <c r="G22" s="50">
        <f>VLOOKUP(A22,[3]Table14!B$4:I$34,3,0)</f>
        <v>15.384615384615385</v>
      </c>
      <c r="H22" s="25">
        <v>35.70887035633055</v>
      </c>
      <c r="I22" s="15">
        <v>19.891008174386922</v>
      </c>
      <c r="J22" s="50">
        <f>VLOOKUP(A22,[3]Table14!B$4:I$34,4,0)</f>
        <v>16.153846153846153</v>
      </c>
      <c r="K22" s="25">
        <v>15.466262319939347</v>
      </c>
      <c r="L22" s="15">
        <v>10.535876475930973</v>
      </c>
      <c r="M22" s="50">
        <f>VLOOKUP(A22,[3]Table14!B$4:I$34,5,0)</f>
        <v>12.307692307692308</v>
      </c>
      <c r="N22" s="25">
        <v>2.6535253980288096</v>
      </c>
      <c r="O22" s="15">
        <v>3.633060853769301</v>
      </c>
      <c r="P22" s="50">
        <f>VLOOKUP(A22,[3]Table14!B$4:I$34,6,0)</f>
        <v>0</v>
      </c>
      <c r="Q22" s="75">
        <v>2.5087190000000001</v>
      </c>
      <c r="R22" s="75">
        <v>2.1444139999999998</v>
      </c>
      <c r="S22" s="121">
        <f>VLOOKUP(A22,[3]Table14!B$4:I$34,8,0)</f>
        <v>1.8461540000000001</v>
      </c>
    </row>
    <row r="23" spans="1:19" ht="16.5" x14ac:dyDescent="0.3">
      <c r="A23" s="12" t="s">
        <v>50</v>
      </c>
      <c r="B23" s="25">
        <v>24.680851063829788</v>
      </c>
      <c r="C23" s="15">
        <v>29.322638146167556</v>
      </c>
      <c r="D23" s="50">
        <f>VLOOKUP(A23,[3]Table14!B$4:I$34,2,0)</f>
        <v>84.745762711864401</v>
      </c>
      <c r="E23" s="25">
        <v>25.872340425531913</v>
      </c>
      <c r="F23" s="15">
        <v>27.094474153297682</v>
      </c>
      <c r="G23" s="50">
        <f>VLOOKUP(A23,[3]Table14!B$4:I$34,3,0)</f>
        <v>10.16949152542373</v>
      </c>
      <c r="H23" s="25">
        <v>28.595744680851066</v>
      </c>
      <c r="I23" s="15">
        <v>24.866310160427808</v>
      </c>
      <c r="J23" s="50">
        <f>VLOOKUP(A23,[3]Table14!B$4:I$34,4,0)</f>
        <v>5.0847457627118651</v>
      </c>
      <c r="K23" s="25">
        <v>15.319148936170212</v>
      </c>
      <c r="L23" s="15">
        <v>12.4777183600713</v>
      </c>
      <c r="M23" s="50">
        <f>VLOOKUP(A23,[3]Table14!B$4:I$34,5,0)</f>
        <v>0</v>
      </c>
      <c r="N23" s="25">
        <v>5.5319148936170208</v>
      </c>
      <c r="O23" s="15">
        <v>6.2388591800356501</v>
      </c>
      <c r="P23" s="50">
        <f>VLOOKUP(A23,[3]Table14!B$4:I$34,6,0)</f>
        <v>0</v>
      </c>
      <c r="Q23" s="75">
        <v>2.5114890000000001</v>
      </c>
      <c r="R23" s="75">
        <v>2.3921570000000001</v>
      </c>
      <c r="S23" s="121">
        <f>VLOOKUP(A23,[3]Table14!B$4:I$34,8,0)</f>
        <v>1.20339</v>
      </c>
    </row>
    <row r="24" spans="1:19" ht="16.5" x14ac:dyDescent="0.3">
      <c r="A24" s="12" t="s">
        <v>51</v>
      </c>
      <c r="B24" s="25">
        <v>19.399350649350648</v>
      </c>
      <c r="C24" s="15">
        <v>20.983606557377048</v>
      </c>
      <c r="D24" s="50">
        <f>VLOOKUP(A24,[3]Table14!B$4:I$34,2,0)</f>
        <v>64.406779661016941</v>
      </c>
      <c r="E24" s="25">
        <v>33.603896103896105</v>
      </c>
      <c r="F24" s="15">
        <v>26.721311475409838</v>
      </c>
      <c r="G24" s="50">
        <f>VLOOKUP(A24,[3]Table14!B$4:I$34,3,0)</f>
        <v>20.33898305084746</v>
      </c>
      <c r="H24" s="25">
        <v>28.003246753246753</v>
      </c>
      <c r="I24" s="15">
        <v>22.868852459016392</v>
      </c>
      <c r="J24" s="50">
        <f>VLOOKUP(A24,[3]Table14!B$4:I$34,4,0)</f>
        <v>15.254237288135593</v>
      </c>
      <c r="K24" s="25">
        <v>11.688311688311687</v>
      </c>
      <c r="L24" s="15">
        <v>16.721311475409838</v>
      </c>
      <c r="M24" s="50">
        <f>VLOOKUP(A24,[3]Table14!B$4:I$34,5,0)</f>
        <v>0</v>
      </c>
      <c r="N24" s="25">
        <v>7.3051948051948052</v>
      </c>
      <c r="O24" s="15">
        <v>12.704918032786885</v>
      </c>
      <c r="P24" s="50">
        <f>VLOOKUP(A24,[3]Table14!B$4:I$34,6,0)</f>
        <v>0</v>
      </c>
      <c r="Q24" s="75">
        <v>2.538961</v>
      </c>
      <c r="R24" s="75">
        <v>2.734426</v>
      </c>
      <c r="S24" s="121">
        <f>VLOOKUP(A24,[3]Table14!B$4:I$34,8,0)</f>
        <v>1.508475</v>
      </c>
    </row>
    <row r="25" spans="1:19" ht="16.5" x14ac:dyDescent="0.3">
      <c r="A25" s="12" t="s">
        <v>52</v>
      </c>
      <c r="B25" s="25">
        <v>23.051948051948052</v>
      </c>
      <c r="C25" s="15">
        <v>25.683060109289617</v>
      </c>
      <c r="D25" s="50">
        <f>VLOOKUP(A25,[3]Table14!B$4:I$34,2,0)</f>
        <v>46.728971962616825</v>
      </c>
      <c r="E25" s="25">
        <v>35.064935064935064</v>
      </c>
      <c r="F25" s="15">
        <v>33.697632058287795</v>
      </c>
      <c r="G25" s="50">
        <f>VLOOKUP(A25,[3]Table14!B$4:I$34,3,0)</f>
        <v>28.037383177570092</v>
      </c>
      <c r="H25" s="25">
        <v>29.220779220779221</v>
      </c>
      <c r="I25" s="15">
        <v>24.043715846994534</v>
      </c>
      <c r="J25" s="50">
        <f>VLOOKUP(A25,[3]Table14!B$4:I$34,4,0)</f>
        <v>16.822429906542055</v>
      </c>
      <c r="K25" s="25">
        <v>9.4155844155844157</v>
      </c>
      <c r="L25" s="15">
        <v>12.021857923497267</v>
      </c>
      <c r="M25" s="50">
        <f>VLOOKUP(A25,[3]Table14!B$4:I$34,5,0)</f>
        <v>3.7383177570093453</v>
      </c>
      <c r="N25" s="25">
        <v>3.2467532467532463</v>
      </c>
      <c r="O25" s="15">
        <v>4.5537340619307827</v>
      </c>
      <c r="P25" s="50">
        <f>VLOOKUP(A25,[3]Table14!B$4:I$34,6,0)</f>
        <v>4.6728971962616823</v>
      </c>
      <c r="Q25" s="75">
        <v>2.3474029999999999</v>
      </c>
      <c r="R25" s="75">
        <v>2.3606560000000001</v>
      </c>
      <c r="S25" s="121">
        <f>VLOOKUP(A25,[3]Table14!B$4:I$34,8,0)</f>
        <v>1.915888</v>
      </c>
    </row>
    <row r="26" spans="1:19" ht="16.5" x14ac:dyDescent="0.3">
      <c r="A26" s="12" t="s">
        <v>53</v>
      </c>
      <c r="B26" s="25">
        <v>41.498216409036857</v>
      </c>
      <c r="C26" s="15">
        <v>37.466307277628033</v>
      </c>
      <c r="D26" s="50">
        <f>VLOOKUP(A26,[3]Table14!B$4:I$34,2,0)</f>
        <v>64.925373134328353</v>
      </c>
      <c r="E26" s="25">
        <v>45.422116527942926</v>
      </c>
      <c r="F26" s="15">
        <v>38.005390835579519</v>
      </c>
      <c r="G26" s="50">
        <f>VLOOKUP(A26,[3]Table14!B$4:I$34,3,0)</f>
        <v>26.119402985074625</v>
      </c>
      <c r="H26" s="25">
        <v>12.128418549346016</v>
      </c>
      <c r="I26" s="15">
        <v>19.002695417789759</v>
      </c>
      <c r="J26" s="50">
        <f>VLOOKUP(A26,[3]Table14!B$4:I$34,4,0)</f>
        <v>8.9552238805970141</v>
      </c>
      <c r="K26" s="25">
        <v>0.95124851367419727</v>
      </c>
      <c r="L26" s="15">
        <v>4.8517520215633425</v>
      </c>
      <c r="M26" s="50">
        <f>VLOOKUP(A26,[3]Table14!B$4:I$34,5,0)</f>
        <v>0</v>
      </c>
      <c r="N26" s="25">
        <v>0</v>
      </c>
      <c r="O26" s="15">
        <v>0.67385444743935319</v>
      </c>
      <c r="P26" s="50">
        <f>VLOOKUP(A26,[3]Table14!B$4:I$34,6,0)</f>
        <v>0</v>
      </c>
      <c r="Q26" s="75">
        <v>1.7253270000000001</v>
      </c>
      <c r="R26" s="75">
        <v>1.932615</v>
      </c>
      <c r="S26" s="121">
        <f>VLOOKUP(A26,[3]Table14!B$4:I$34,8,0)</f>
        <v>1.440299</v>
      </c>
    </row>
    <row r="27" spans="1:19" ht="16.5" x14ac:dyDescent="0.3">
      <c r="A27" s="12" t="s">
        <v>54</v>
      </c>
      <c r="B27" s="25">
        <v>38.380651945320714</v>
      </c>
      <c r="C27" s="15">
        <v>38.585209003215432</v>
      </c>
      <c r="D27" s="50">
        <f>VLOOKUP(A27,[3]Table14!B$4:I$34,2,0)</f>
        <v>69.55307262569832</v>
      </c>
      <c r="E27" s="25">
        <v>47.318611987381701</v>
      </c>
      <c r="F27" s="15">
        <v>36.870310825294752</v>
      </c>
      <c r="G27" s="50">
        <f>VLOOKUP(A27,[3]Table14!B$4:I$34,3,0)</f>
        <v>22.346368715083798</v>
      </c>
      <c r="H27" s="25">
        <v>10.410094637223976</v>
      </c>
      <c r="I27" s="15">
        <v>17.684887459807076</v>
      </c>
      <c r="J27" s="50">
        <f>VLOOKUP(A27,[3]Table14!B$4:I$34,4,0)</f>
        <v>5.8659217877094969</v>
      </c>
      <c r="K27" s="25">
        <v>3.3648790746582544</v>
      </c>
      <c r="L27" s="15">
        <v>4.7159699892818869</v>
      </c>
      <c r="M27" s="50">
        <f>VLOOKUP(A27,[3]Table14!B$4:I$34,5,0)</f>
        <v>2.2346368715083798</v>
      </c>
      <c r="N27" s="25">
        <v>0.52576235541535232</v>
      </c>
      <c r="O27" s="15">
        <v>2.1436227224008575</v>
      </c>
      <c r="P27" s="50">
        <f>VLOOKUP(A27,[3]Table14!B$4:I$34,6,0)</f>
        <v>0</v>
      </c>
      <c r="Q27" s="75">
        <v>1.8033650000000001</v>
      </c>
      <c r="R27" s="75">
        <v>1.9496249999999999</v>
      </c>
      <c r="S27" s="121">
        <f>VLOOKUP(A27,[3]Table14!B$4:I$34,8,0)</f>
        <v>1.407821</v>
      </c>
    </row>
    <row r="28" spans="1:19" ht="16.5" x14ac:dyDescent="0.3">
      <c r="A28" s="12" t="s">
        <v>55</v>
      </c>
      <c r="B28" s="25">
        <v>27.129060579455661</v>
      </c>
      <c r="C28" s="15">
        <v>28.079710144927539</v>
      </c>
      <c r="D28" s="50">
        <f>VLOOKUP(A28,[3]Table14!B$4:I$34,2,0)</f>
        <v>64.077669902912632</v>
      </c>
      <c r="E28" s="25">
        <v>26.514486391571555</v>
      </c>
      <c r="F28" s="15">
        <v>30.79710144927536</v>
      </c>
      <c r="G28" s="50">
        <f>VLOOKUP(A28,[3]Table14!B$4:I$34,3,0)</f>
        <v>33.009708737864081</v>
      </c>
      <c r="H28" s="25">
        <v>28.709394205443374</v>
      </c>
      <c r="I28" s="15">
        <v>24.184782608695652</v>
      </c>
      <c r="J28" s="50">
        <f>VLOOKUP(A28,[3]Table14!B$4:I$34,4,0)</f>
        <v>2.912621359223301</v>
      </c>
      <c r="K28" s="25">
        <v>13.696224758560142</v>
      </c>
      <c r="L28" s="15">
        <v>8.3333333333333321</v>
      </c>
      <c r="M28" s="50">
        <f>VLOOKUP(A28,[3]Table14!B$4:I$34,5,0)</f>
        <v>0</v>
      </c>
      <c r="N28" s="25">
        <v>3.9508340649692713</v>
      </c>
      <c r="O28" s="15">
        <v>8.6050724637681153</v>
      </c>
      <c r="P28" s="50">
        <f>VLOOKUP(A28,[3]Table14!B$4:I$34,6,0)</f>
        <v>0</v>
      </c>
      <c r="Q28" s="75">
        <v>2.4082530000000002</v>
      </c>
      <c r="R28" s="75">
        <v>2.3858700000000002</v>
      </c>
      <c r="S28" s="121">
        <f>VLOOKUP(A28,[3]Table14!B$4:I$34,8,0)</f>
        <v>1.38835</v>
      </c>
    </row>
    <row r="29" spans="1:19" ht="16.5" x14ac:dyDescent="0.3">
      <c r="A29" s="12" t="s">
        <v>56</v>
      </c>
      <c r="B29" s="25">
        <v>8.9752176825184193</v>
      </c>
      <c r="C29" s="15">
        <v>13.632842757552286</v>
      </c>
      <c r="D29" s="50">
        <f>VLOOKUP(A29,[3]Table14!B$4:I$34,2,0)</f>
        <v>70.967741935483872</v>
      </c>
      <c r="E29" s="25">
        <v>17.012726054922975</v>
      </c>
      <c r="F29" s="15">
        <v>23.392718822618125</v>
      </c>
      <c r="G29" s="50">
        <f>VLOOKUP(A29,[3]Table14!B$4:I$34,3,0)</f>
        <v>19.35483870967742</v>
      </c>
      <c r="H29" s="25">
        <v>29.537843268586737</v>
      </c>
      <c r="I29" s="15">
        <v>26.026336173508906</v>
      </c>
      <c r="J29" s="50">
        <f>VLOOKUP(A29,[3]Table14!B$4:I$34,4,0)</f>
        <v>9.67741935483871</v>
      </c>
      <c r="K29" s="25">
        <v>25.720026791694572</v>
      </c>
      <c r="L29" s="15">
        <v>21.068938807126258</v>
      </c>
      <c r="M29" s="50">
        <f>VLOOKUP(A29,[3]Table14!B$4:I$34,5,0)</f>
        <v>0</v>
      </c>
      <c r="N29" s="25">
        <v>18.754186202277296</v>
      </c>
      <c r="O29" s="15">
        <v>15.879163439194425</v>
      </c>
      <c r="P29" s="50">
        <f>VLOOKUP(A29,[3]Table14!B$4:I$34,6,0)</f>
        <v>0</v>
      </c>
      <c r="Q29" s="75">
        <v>3.2826520000000001</v>
      </c>
      <c r="R29" s="75">
        <v>3.0216889999999998</v>
      </c>
      <c r="S29" s="121">
        <f>VLOOKUP(A29,[3]Table14!B$4:I$34,8,0)</f>
        <v>1.387097</v>
      </c>
    </row>
    <row r="30" spans="1:19" ht="16.5" x14ac:dyDescent="0.3">
      <c r="A30" s="12" t="s">
        <v>57</v>
      </c>
      <c r="B30" s="25">
        <v>20.64352856109906</v>
      </c>
      <c r="C30" s="15">
        <v>13.116970926301555</v>
      </c>
      <c r="D30" s="50">
        <f>VLOOKUP(A30,[3]Table14!B$4:I$34,2,0)</f>
        <v>100</v>
      </c>
      <c r="E30" s="25">
        <v>37.816341287057121</v>
      </c>
      <c r="F30" s="15">
        <v>33.062880324543606</v>
      </c>
      <c r="G30" s="50">
        <f>VLOOKUP(A30,[3]Table14!B$4:I$34,3,0)</f>
        <v>0</v>
      </c>
      <c r="H30" s="25">
        <v>30.802603036876359</v>
      </c>
      <c r="I30" s="15">
        <v>33.164300202839755</v>
      </c>
      <c r="J30" s="50">
        <f>VLOOKUP(A30,[3]Table14!B$4:I$34,4,0)</f>
        <v>0</v>
      </c>
      <c r="K30" s="25">
        <v>8.3875632682574111</v>
      </c>
      <c r="L30" s="15">
        <v>16.091954022988507</v>
      </c>
      <c r="M30" s="50">
        <f>VLOOKUP(A30,[3]Table14!B$4:I$34,5,0)</f>
        <v>0</v>
      </c>
      <c r="N30" s="25">
        <v>2.3499638467100508</v>
      </c>
      <c r="O30" s="15">
        <v>4.5638945233265718</v>
      </c>
      <c r="P30" s="50">
        <f>VLOOKUP(A30,[3]Table14!B$4:I$34,6,0)</f>
        <v>0</v>
      </c>
      <c r="Q30" s="75">
        <v>2.3398409999999998</v>
      </c>
      <c r="R30" s="75">
        <v>2.6592289999999998</v>
      </c>
      <c r="S30" s="121">
        <f>VLOOKUP(A30,[3]Table14!B$4:I$34,8,0)</f>
        <v>1</v>
      </c>
    </row>
    <row r="31" spans="1:19" ht="16.5" x14ac:dyDescent="0.3">
      <c r="A31" s="12" t="s">
        <v>58</v>
      </c>
      <c r="B31" s="25">
        <v>17.375886524822697</v>
      </c>
      <c r="C31" s="15">
        <v>12.558735583084152</v>
      </c>
      <c r="D31" s="50">
        <f>VLOOKUP(A31,[3]Table14!B$4:I$34,2,0)</f>
        <v>65.100671140939596</v>
      </c>
      <c r="E31" s="25">
        <v>30.673758865248228</v>
      </c>
      <c r="F31" s="15">
        <v>26.39897479709526</v>
      </c>
      <c r="G31" s="50">
        <f>VLOOKUP(A31,[3]Table14!B$4:I$34,3,0)</f>
        <v>28.187919463087248</v>
      </c>
      <c r="H31" s="25">
        <v>33.111702127659576</v>
      </c>
      <c r="I31" s="15">
        <v>27.039726612558734</v>
      </c>
      <c r="J31" s="50">
        <f>VLOOKUP(A31,[3]Table14!B$4:I$34,4,0)</f>
        <v>4.0268456375838921</v>
      </c>
      <c r="K31" s="25">
        <v>14.184397163120568</v>
      </c>
      <c r="L31" s="15">
        <v>20.333190944041007</v>
      </c>
      <c r="M31" s="50">
        <f>VLOOKUP(A31,[3]Table14!B$4:I$34,5,0)</f>
        <v>2.6845637583892619</v>
      </c>
      <c r="N31" s="25">
        <v>4.6542553191489358</v>
      </c>
      <c r="O31" s="15">
        <v>13.669372063220846</v>
      </c>
      <c r="P31" s="50">
        <f>VLOOKUP(A31,[3]Table14!B$4:I$34,6,0)</f>
        <v>0</v>
      </c>
      <c r="Q31" s="75">
        <v>2.5806740000000001</v>
      </c>
      <c r="R31" s="75">
        <v>2.9615550000000002</v>
      </c>
      <c r="S31" s="121">
        <f>VLOOKUP(A31,[3]Table14!B$4:I$34,8,0)</f>
        <v>1.4429529999999999</v>
      </c>
    </row>
    <row r="32" spans="1:19" ht="16.5" x14ac:dyDescent="0.3">
      <c r="A32" s="12" t="s">
        <v>59</v>
      </c>
      <c r="B32" s="25">
        <v>13.638363396392434</v>
      </c>
      <c r="C32" s="15">
        <v>13.771186440677965</v>
      </c>
      <c r="D32" s="50">
        <f>VLOOKUP(A32,[3]Table14!B$4:I$34,2,0)</f>
        <v>86.666666666666671</v>
      </c>
      <c r="E32" s="25">
        <v>28.244610646722396</v>
      </c>
      <c r="F32" s="15">
        <v>25.847457627118644</v>
      </c>
      <c r="G32" s="50">
        <f>VLOOKUP(A32,[3]Table14!B$4:I$34,3,0)</f>
        <v>13.333333333333334</v>
      </c>
      <c r="H32" s="25">
        <v>33.523977122745272</v>
      </c>
      <c r="I32" s="15">
        <v>24.915254237288138</v>
      </c>
      <c r="J32" s="50">
        <f>VLOOKUP(A32,[3]Table14!B$4:I$34,4,0)</f>
        <v>0</v>
      </c>
      <c r="K32" s="25">
        <v>18.653761548614167</v>
      </c>
      <c r="L32" s="15">
        <v>23.389830508474578</v>
      </c>
      <c r="M32" s="50">
        <f>VLOOKUP(A32,[3]Table14!B$4:I$34,5,0)</f>
        <v>0</v>
      </c>
      <c r="N32" s="25">
        <v>5.9392872855257375</v>
      </c>
      <c r="O32" s="15">
        <v>12.076271186440678</v>
      </c>
      <c r="P32" s="50">
        <f>VLOOKUP(A32,[3]Table14!B$4:I$34,6,0)</f>
        <v>0</v>
      </c>
      <c r="Q32" s="75">
        <v>2.7501099999999998</v>
      </c>
      <c r="R32" s="75">
        <v>2.9415249999999999</v>
      </c>
      <c r="S32" s="121">
        <f>VLOOKUP(A32,[3]Table14!B$4:I$34,8,0)</f>
        <v>1.1333329999999999</v>
      </c>
    </row>
    <row r="33" spans="1:19" ht="16.5" x14ac:dyDescent="0.3">
      <c r="A33" s="12" t="s">
        <v>60</v>
      </c>
      <c r="B33" s="25">
        <v>12.504722327162826</v>
      </c>
      <c r="C33" s="15">
        <v>16.418527708850288</v>
      </c>
      <c r="D33" s="50">
        <f>VLOOKUP(A33,[3]Table14!B$4:I$34,2,0)</f>
        <v>90.789473684210535</v>
      </c>
      <c r="E33" s="25">
        <v>24.631658481299585</v>
      </c>
      <c r="F33" s="15">
        <v>26.137303556658399</v>
      </c>
      <c r="G33" s="50">
        <f>VLOOKUP(A33,[3]Table14!B$4:I$34,3,0)</f>
        <v>5.2631578947368416</v>
      </c>
      <c r="H33" s="25">
        <v>35.474121647147719</v>
      </c>
      <c r="I33" s="15">
        <v>24.441687344913152</v>
      </c>
      <c r="J33" s="50">
        <f>VLOOKUP(A33,[3]Table14!B$4:I$34,4,0)</f>
        <v>3.9473684210526314</v>
      </c>
      <c r="K33" s="25">
        <v>19.644880997355497</v>
      </c>
      <c r="L33" s="15">
        <v>18.527708850289496</v>
      </c>
      <c r="M33" s="50">
        <f>VLOOKUP(A33,[3]Table14!B$4:I$34,5,0)</f>
        <v>0</v>
      </c>
      <c r="N33" s="25">
        <v>7.7446165470343793</v>
      </c>
      <c r="O33" s="15">
        <v>14.474772539288669</v>
      </c>
      <c r="P33" s="50">
        <f>VLOOKUP(A33,[3]Table14!B$4:I$34,6,0)</f>
        <v>0</v>
      </c>
      <c r="Q33" s="75">
        <v>2.85493</v>
      </c>
      <c r="R33" s="75">
        <v>2.8850289999999998</v>
      </c>
      <c r="S33" s="121">
        <f>VLOOKUP(A33,[3]Table14!B$4:I$34,8,0)</f>
        <v>1.1315789999999999</v>
      </c>
    </row>
    <row r="34" spans="1:19" ht="16.5" x14ac:dyDescent="0.3">
      <c r="A34" s="12" t="s">
        <v>61</v>
      </c>
      <c r="B34" s="25">
        <v>9.9409448818897648</v>
      </c>
      <c r="C34" s="15">
        <v>12.916246215943492</v>
      </c>
      <c r="D34" s="50">
        <f>VLOOKUP(A34,[3]Table14!B$4:I$34,2,0)</f>
        <v>0</v>
      </c>
      <c r="E34" s="25">
        <v>24.606299212598426</v>
      </c>
      <c r="F34" s="15">
        <v>23.410696266397579</v>
      </c>
      <c r="G34" s="50">
        <f>VLOOKUP(A34,[3]Table14!B$4:I$34,3,0)</f>
        <v>0</v>
      </c>
      <c r="H34" s="25">
        <v>34.547244094488185</v>
      </c>
      <c r="I34" s="15">
        <v>27.245206861755801</v>
      </c>
      <c r="J34" s="50">
        <f>VLOOKUP(A34,[3]Table14!B$4:I$34,4,0)</f>
        <v>0</v>
      </c>
      <c r="K34" s="25">
        <v>22.047244094488189</v>
      </c>
      <c r="L34" s="15">
        <v>19.77800201816347</v>
      </c>
      <c r="M34" s="50">
        <f>VLOOKUP(A34,[3]Table14!B$4:I$34,5,0)</f>
        <v>0</v>
      </c>
      <c r="N34" s="25">
        <v>8.8582677165354333</v>
      </c>
      <c r="O34" s="15">
        <v>16.649848637739655</v>
      </c>
      <c r="P34" s="50">
        <f>VLOOKUP(A34,[3]Table14!B$4:I$34,6,0)</f>
        <v>0</v>
      </c>
      <c r="Q34" s="75">
        <v>2.9527559999999999</v>
      </c>
      <c r="R34" s="75">
        <v>3.0383450000000001</v>
      </c>
      <c r="S34" s="121" t="e">
        <f>VLOOKUP(A34,[3]Table14!B$4:I$34,8,0)</f>
        <v>#REF!</v>
      </c>
    </row>
    <row r="35" spans="1:19" ht="17.25" thickBot="1" x14ac:dyDescent="0.35">
      <c r="A35" s="12" t="s">
        <v>62</v>
      </c>
      <c r="B35" s="25">
        <v>25.63291139240506</v>
      </c>
      <c r="C35" s="15">
        <v>15.538847117794486</v>
      </c>
      <c r="D35" s="50">
        <f>VLOOKUP(A35,[3]Table14!B$4:I$34,2,0)</f>
        <v>39.097744360902254</v>
      </c>
      <c r="E35" s="25">
        <v>34.651898734177216</v>
      </c>
      <c r="F35" s="15">
        <v>38.429406850459479</v>
      </c>
      <c r="G35" s="50">
        <f>VLOOKUP(A35,[3]Table14!B$4:I$34,3,0)</f>
        <v>42.105263157894733</v>
      </c>
      <c r="H35" s="25">
        <v>32.278481012658226</v>
      </c>
      <c r="I35" s="15">
        <v>28.822055137844611</v>
      </c>
      <c r="J35" s="50">
        <f>VLOOKUP(A35,[3]Table14!B$4:I$34,4,0)</f>
        <v>15.789473684210526</v>
      </c>
      <c r="K35" s="25">
        <v>6.6455696202531636</v>
      </c>
      <c r="L35" s="15">
        <v>11.361737677527151</v>
      </c>
      <c r="M35" s="50">
        <f>VLOOKUP(A35,[3]Table14!B$4:I$34,5,0)</f>
        <v>3.007518796992481</v>
      </c>
      <c r="N35" s="25">
        <v>0.79113924050632911</v>
      </c>
      <c r="O35" s="15">
        <v>5.8479532163742682</v>
      </c>
      <c r="P35" s="50">
        <f>VLOOKUP(A35,[3]Table14!B$4:I$34,6,0)</f>
        <v>0</v>
      </c>
      <c r="Q35" s="75">
        <v>2.2231010000000002</v>
      </c>
      <c r="R35" s="75">
        <v>2.5355059999999998</v>
      </c>
      <c r="S35" s="121">
        <f>VLOOKUP(A35,[3]Table14!B$4:I$34,8,0)</f>
        <v>1.8270679999999999</v>
      </c>
    </row>
    <row r="36" spans="1:19" ht="17.25" thickBot="1" x14ac:dyDescent="0.35">
      <c r="A36" s="11" t="s">
        <v>113</v>
      </c>
      <c r="B36" s="139">
        <v>21.072240131057445</v>
      </c>
      <c r="C36" s="140">
        <v>20.707950585999367</v>
      </c>
      <c r="D36" s="142">
        <v>60.645994832041339</v>
      </c>
      <c r="E36" s="139">
        <v>30.920044390424351</v>
      </c>
      <c r="F36" s="140">
        <v>28.418329637841833</v>
      </c>
      <c r="G36" s="142">
        <v>27.183462532299739</v>
      </c>
      <c r="H36" s="139">
        <v>28.806214659409186</v>
      </c>
      <c r="I36" s="140">
        <v>24.952486537852391</v>
      </c>
      <c r="J36" s="142">
        <v>9.3798449612403108</v>
      </c>
      <c r="K36" s="139">
        <v>14.141520900491466</v>
      </c>
      <c r="L36" s="140">
        <v>16.048991658747759</v>
      </c>
      <c r="M36" s="142">
        <v>2.2739018087855296</v>
      </c>
      <c r="N36" s="139">
        <v>5.0599799186175556</v>
      </c>
      <c r="O36" s="140">
        <v>9.8722415795586524</v>
      </c>
      <c r="P36" s="142">
        <v>0.516795865633075</v>
      </c>
      <c r="Q36" s="201">
        <v>2.5119699999999998</v>
      </c>
      <c r="R36" s="141">
        <v>2.659592</v>
      </c>
      <c r="S36" s="143">
        <v>1.5483199999999999</v>
      </c>
    </row>
    <row r="37" spans="1:19" ht="17.25" thickBot="1" x14ac:dyDescent="0.35">
      <c r="A37" s="11" t="s">
        <v>124</v>
      </c>
      <c r="B37" s="337">
        <v>50.841121495327101</v>
      </c>
      <c r="C37" s="338">
        <v>49.693251533742334</v>
      </c>
      <c r="D37" s="339">
        <v>0</v>
      </c>
      <c r="E37" s="337">
        <v>28.785046728971963</v>
      </c>
      <c r="F37" s="338">
        <v>28.466257668711656</v>
      </c>
      <c r="G37" s="339">
        <v>0</v>
      </c>
      <c r="H37" s="337">
        <v>13.457943925233645</v>
      </c>
      <c r="I37" s="338">
        <v>12.515337423312884</v>
      </c>
      <c r="J37" s="339">
        <v>0</v>
      </c>
      <c r="K37" s="336">
        <v>4.7352024922118385</v>
      </c>
      <c r="L37" s="340">
        <v>6.8711656441717794</v>
      </c>
      <c r="M37" s="339">
        <v>0</v>
      </c>
      <c r="N37" s="337">
        <v>2.1806853582554502</v>
      </c>
      <c r="O37" s="338">
        <v>2.4539877300613497</v>
      </c>
      <c r="P37" s="341"/>
      <c r="Q37" s="337">
        <v>1.7862929999999999</v>
      </c>
      <c r="R37" s="338">
        <v>1.839264</v>
      </c>
      <c r="S37" s="342">
        <v>0</v>
      </c>
    </row>
    <row r="38" spans="1:19" ht="16.5" x14ac:dyDescent="0.3">
      <c r="A38" s="46"/>
      <c r="B38" s="79"/>
      <c r="C38" s="79"/>
      <c r="D38" s="3"/>
      <c r="E38" s="79"/>
      <c r="F38" s="79"/>
      <c r="G38" s="3"/>
      <c r="H38" s="79"/>
      <c r="I38" s="79"/>
      <c r="J38" s="3"/>
      <c r="K38" s="79"/>
      <c r="L38" s="79"/>
      <c r="M38" s="3"/>
      <c r="N38" s="79"/>
      <c r="O38" s="79"/>
      <c r="P38" s="3"/>
      <c r="Q38" s="79"/>
      <c r="R38" s="91"/>
      <c r="S38" s="122"/>
    </row>
    <row r="40" spans="1:19" x14ac:dyDescent="0.25">
      <c r="H40" s="138"/>
    </row>
  </sheetData>
  <mergeCells count="8">
    <mergeCell ref="Q4:S4"/>
    <mergeCell ref="A3:P3"/>
    <mergeCell ref="B4:D4"/>
    <mergeCell ref="E4:G4"/>
    <mergeCell ref="H4:J4"/>
    <mergeCell ref="K4:M4"/>
    <mergeCell ref="N4:P4"/>
    <mergeCell ref="A4:A5"/>
  </mergeCells>
  <hyperlinks>
    <hyperlink ref="A2" location="Summary!A1" display="Summary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workbookViewId="0">
      <selection activeCell="E22" sqref="E22"/>
    </sheetView>
  </sheetViews>
  <sheetFormatPr defaultRowHeight="15" x14ac:dyDescent="0.25"/>
  <cols>
    <col min="1" max="1" width="12.140625" customWidth="1"/>
    <col min="2" max="2" width="9.5703125" customWidth="1"/>
    <col min="3" max="3" width="9.42578125" bestFit="1" customWidth="1"/>
    <col min="4" max="4" width="9.42578125" customWidth="1"/>
    <col min="5" max="7" width="9.42578125" bestFit="1" customWidth="1"/>
  </cols>
  <sheetData>
    <row r="3" spans="1:7" ht="17.25" thickBot="1" x14ac:dyDescent="0.35">
      <c r="A3" s="9" t="s">
        <v>330</v>
      </c>
      <c r="B3" s="9"/>
      <c r="C3" s="9"/>
      <c r="D3" s="9"/>
      <c r="E3" s="9"/>
      <c r="F3" s="9"/>
      <c r="G3" s="9"/>
    </row>
    <row r="4" spans="1:7" ht="16.5" thickBot="1" x14ac:dyDescent="0.3">
      <c r="A4" s="966" t="s">
        <v>65</v>
      </c>
      <c r="B4" s="968" t="s">
        <v>139</v>
      </c>
      <c r="C4" s="969"/>
      <c r="D4" s="969"/>
      <c r="E4" s="968" t="s">
        <v>140</v>
      </c>
      <c r="F4" s="969"/>
      <c r="G4" s="970"/>
    </row>
    <row r="5" spans="1:7" ht="16.5" thickBot="1" x14ac:dyDescent="0.3">
      <c r="A5" s="967"/>
      <c r="B5" s="343" t="s">
        <v>75</v>
      </c>
      <c r="C5" s="343" t="s">
        <v>76</v>
      </c>
      <c r="D5" s="343" t="s">
        <v>77</v>
      </c>
      <c r="E5" s="344" t="s">
        <v>75</v>
      </c>
      <c r="F5" s="343" t="s">
        <v>76</v>
      </c>
      <c r="G5" s="345" t="s">
        <v>77</v>
      </c>
    </row>
    <row r="6" spans="1:7" ht="16.5" thickTop="1" x14ac:dyDescent="0.25">
      <c r="A6" s="346" t="s">
        <v>32</v>
      </c>
      <c r="B6" s="347">
        <v>52.671562396778626</v>
      </c>
      <c r="C6" s="347">
        <v>42.92596584272394</v>
      </c>
      <c r="D6" s="347">
        <f>VLOOKUP(A6,[3]Table15!B$3:E$38,2,0)</f>
        <v>91.634524020604019</v>
      </c>
      <c r="E6" s="348">
        <v>47.328461383523724</v>
      </c>
      <c r="F6" s="349">
        <v>57.074034157276053</v>
      </c>
      <c r="G6" s="350">
        <f>VLOOKUP(A6,[3]Table15!B$3:E$38,3,0)</f>
        <v>8.3654748428101851</v>
      </c>
    </row>
    <row r="7" spans="1:7" ht="15.75" x14ac:dyDescent="0.25">
      <c r="A7" s="346" t="s">
        <v>33</v>
      </c>
      <c r="B7" s="347">
        <v>30.416617279420322</v>
      </c>
      <c r="C7" s="347">
        <v>31.632606920739875</v>
      </c>
      <c r="D7" s="347">
        <f>VLOOKUP(A7,[3]Table15!B$3:E$38,2,0)</f>
        <v>71.411848030197632</v>
      </c>
      <c r="E7" s="351">
        <v>69.58340978208453</v>
      </c>
      <c r="F7" s="347">
        <v>68.3674301429281</v>
      </c>
      <c r="G7" s="350">
        <f>VLOOKUP(A7,[3]Table15!B$3:E$38,3,0)</f>
        <v>28.588151969802372</v>
      </c>
    </row>
    <row r="8" spans="1:7" ht="16.5" x14ac:dyDescent="0.3">
      <c r="A8" s="346" t="s">
        <v>34</v>
      </c>
      <c r="B8" s="347">
        <v>29.859752441044989</v>
      </c>
      <c r="C8" s="352">
        <v>35.188242109915628</v>
      </c>
      <c r="D8" s="347">
        <f>VLOOKUP(A8,[3]Table15!B$3:E$38,2,0)</f>
        <v>0</v>
      </c>
      <c r="E8" s="351">
        <v>70.14022355300537</v>
      </c>
      <c r="F8" s="347">
        <v>64.81175789008438</v>
      </c>
      <c r="G8" s="350">
        <f>VLOOKUP(A8,[3]Table15!B$3:E$38,3,0)</f>
        <v>0</v>
      </c>
    </row>
    <row r="9" spans="1:7" ht="15.75" x14ac:dyDescent="0.25">
      <c r="A9" s="346" t="s">
        <v>35</v>
      </c>
      <c r="B9" s="347">
        <v>34.780676570888886</v>
      </c>
      <c r="C9" s="347">
        <v>39</v>
      </c>
      <c r="D9" s="347">
        <f>VLOOKUP(A9,[3]Table15!B$3:E$38,2,0)</f>
        <v>84.159699466103177</v>
      </c>
      <c r="E9" s="351">
        <v>65.219323429111114</v>
      </c>
      <c r="F9" s="347">
        <v>61.027550760033535</v>
      </c>
      <c r="G9" s="350">
        <f>VLOOKUP(A9,[3]Table15!B$3:E$38,3,0)</f>
        <v>15.840320950601782</v>
      </c>
    </row>
    <row r="10" spans="1:7" ht="15.75" x14ac:dyDescent="0.25">
      <c r="A10" s="346" t="s">
        <v>37</v>
      </c>
      <c r="B10" s="347">
        <v>28.282540469757389</v>
      </c>
      <c r="C10" s="347">
        <v>23.833705239075211</v>
      </c>
      <c r="D10" s="347">
        <f>VLOOKUP(A10,[3]Table15!B$3:E$38,2,0)</f>
        <v>76.803837633598505</v>
      </c>
      <c r="E10" s="351">
        <v>71.717479086518523</v>
      </c>
      <c r="F10" s="347">
        <v>76.166319444934217</v>
      </c>
      <c r="G10" s="350">
        <f>VLOOKUP(A10,[3]Table15!B$3:E$38,3,0)</f>
        <v>23.196172808373625</v>
      </c>
    </row>
    <row r="11" spans="1:7" ht="15.75" x14ac:dyDescent="0.25">
      <c r="A11" s="346" t="s">
        <v>38</v>
      </c>
      <c r="B11" s="347">
        <v>37.772420401202552</v>
      </c>
      <c r="C11" s="347">
        <v>40.831890430635823</v>
      </c>
      <c r="D11" s="347">
        <f>VLOOKUP(A11,[3]Table15!B$3:E$38,2,0)</f>
        <v>81.311634481038425</v>
      </c>
      <c r="E11" s="351">
        <v>62.227601575273837</v>
      </c>
      <c r="F11" s="347">
        <v>59.168084457206994</v>
      </c>
      <c r="G11" s="350">
        <f>VLOOKUP(A11,[3]Table15!B$3:E$38,3,0)</f>
        <v>18.688345240292094</v>
      </c>
    </row>
    <row r="12" spans="1:7" ht="15.75" x14ac:dyDescent="0.25">
      <c r="A12" s="346" t="s">
        <v>39</v>
      </c>
      <c r="B12" s="347">
        <v>32.982288134200395</v>
      </c>
      <c r="C12" s="347">
        <v>28.230758462951105</v>
      </c>
      <c r="D12" s="347">
        <f>VLOOKUP(A12,[3]Table15!B$3:E$38,2,0)</f>
        <v>75.899884823247973</v>
      </c>
      <c r="E12" s="351">
        <v>67.01774473656819</v>
      </c>
      <c r="F12" s="347">
        <v>71.769241537048885</v>
      </c>
      <c r="G12" s="350">
        <f>VLOOKUP(A12,[3]Table15!B$3:E$38,3,0)</f>
        <v>24.100087198593631</v>
      </c>
    </row>
    <row r="13" spans="1:7" ht="15.75" x14ac:dyDescent="0.25">
      <c r="A13" s="346" t="s">
        <v>40</v>
      </c>
      <c r="B13" s="347">
        <v>45.55355418208714</v>
      </c>
      <c r="C13" s="347">
        <v>27.296194418658153</v>
      </c>
      <c r="D13" s="347">
        <f>VLOOKUP(A13,[3]Table15!B$3:E$38,2,0)</f>
        <v>59.730832030813886</v>
      </c>
      <c r="E13" s="351">
        <v>54.446445817912846</v>
      </c>
      <c r="F13" s="347">
        <v>72.70379607487483</v>
      </c>
      <c r="G13" s="350">
        <f>VLOOKUP(A13,[3]Table15!B$3:E$38,3,0)</f>
        <v>40.269133080272411</v>
      </c>
    </row>
    <row r="14" spans="1:7" ht="15.75" x14ac:dyDescent="0.25">
      <c r="A14" s="346" t="s">
        <v>41</v>
      </c>
      <c r="B14" s="347">
        <v>38.783379533989063</v>
      </c>
      <c r="C14" s="347">
        <v>28.284260333898757</v>
      </c>
      <c r="D14" s="347">
        <f>VLOOKUP(A14,[3]Table15!B$3:E$38,2,0)</f>
        <v>68.540317907712705</v>
      </c>
      <c r="E14" s="351">
        <v>61.21662046601093</v>
      </c>
      <c r="F14" s="347">
        <v>71.715739666101243</v>
      </c>
      <c r="G14" s="350">
        <f>VLOOKUP(A14,[3]Table15!B$3:E$38,3,0)</f>
        <v>31.45967708413151</v>
      </c>
    </row>
    <row r="15" spans="1:7" ht="15.75" x14ac:dyDescent="0.25">
      <c r="A15" s="346" t="s">
        <v>42</v>
      </c>
      <c r="B15" s="347">
        <v>40.638051677206633</v>
      </c>
      <c r="C15" s="347">
        <v>32.695171884393901</v>
      </c>
      <c r="D15" s="347">
        <f>VLOOKUP(A15,[3]Table15!B$3:E$38,2,0)</f>
        <v>58.212567428169649</v>
      </c>
      <c r="E15" s="351">
        <v>59.361948322793367</v>
      </c>
      <c r="F15" s="347">
        <v>67.304828115606114</v>
      </c>
      <c r="G15" s="350">
        <f>VLOOKUP(A15,[3]Table15!B$3:E$38,3,0)</f>
        <v>41.787445302233124</v>
      </c>
    </row>
    <row r="16" spans="1:7" ht="15.75" x14ac:dyDescent="0.25">
      <c r="A16" s="346" t="s">
        <v>43</v>
      </c>
      <c r="B16" s="347">
        <v>30.43927160946993</v>
      </c>
      <c r="C16" s="347">
        <v>25.037797408912027</v>
      </c>
      <c r="D16" s="347">
        <f>VLOOKUP(A16,[3]Table15!B$3:E$38,2,0)</f>
        <v>71.960384507128111</v>
      </c>
      <c r="E16" s="351">
        <v>69.560728390530073</v>
      </c>
      <c r="F16" s="347">
        <v>74.962189991951661</v>
      </c>
      <c r="G16" s="350">
        <f>VLOOKUP(A16,[3]Table15!B$3:E$38,3,0)</f>
        <v>28.03966737617078</v>
      </c>
    </row>
    <row r="17" spans="1:7" ht="15.75" x14ac:dyDescent="0.25">
      <c r="A17" s="346" t="s">
        <v>44</v>
      </c>
      <c r="B17" s="347">
        <v>50.464400695176501</v>
      </c>
      <c r="C17" s="347">
        <v>44.309180080446467</v>
      </c>
      <c r="D17" s="347">
        <f>VLOOKUP(A17,[3]Table15!B$3:E$38,2,0)</f>
        <v>80.944325489991044</v>
      </c>
      <c r="E17" s="351">
        <v>49.535640006023776</v>
      </c>
      <c r="F17" s="347">
        <v>55.690819919553533</v>
      </c>
      <c r="G17" s="350">
        <f>VLOOKUP(A17,[3]Table15!B$3:E$38,3,0)</f>
        <v>19.055671321831237</v>
      </c>
    </row>
    <row r="18" spans="1:7" ht="15.75" x14ac:dyDescent="0.25">
      <c r="A18" s="346" t="s">
        <v>45</v>
      </c>
      <c r="B18" s="347">
        <v>47.826711381710126</v>
      </c>
      <c r="C18" s="347">
        <v>42.486882966111075</v>
      </c>
      <c r="D18" s="347">
        <f>VLOOKUP(A18,[3]Table15!B$3:E$38,2,0)</f>
        <v>51.246022111800485</v>
      </c>
      <c r="E18" s="351">
        <v>52.173326814511512</v>
      </c>
      <c r="F18" s="347">
        <v>57.513117033888918</v>
      </c>
      <c r="G18" s="350">
        <f>VLOOKUP(A18,[3]Table15!B$3:E$38,3,0)</f>
        <v>48.754003412024986</v>
      </c>
    </row>
    <row r="19" spans="1:7" ht="15.75" x14ac:dyDescent="0.25">
      <c r="A19" s="346" t="s">
        <v>46</v>
      </c>
      <c r="B19" s="347">
        <v>64.634249023015016</v>
      </c>
      <c r="C19" s="347">
        <v>65.364031909049416</v>
      </c>
      <c r="D19" s="347">
        <f>VLOOKUP(A19,[3]Table15!B$3:E$38,2,0)</f>
        <v>93.365892427618775</v>
      </c>
      <c r="E19" s="351">
        <v>35.365770377646818</v>
      </c>
      <c r="F19" s="347">
        <v>34.636006777964909</v>
      </c>
      <c r="G19" s="350">
        <f>VLOOKUP(A19,[3]Table15!B$3:E$38,3,0)</f>
        <v>6.6341133357328079</v>
      </c>
    </row>
    <row r="20" spans="1:7" ht="15.75" x14ac:dyDescent="0.25">
      <c r="A20" s="346" t="s">
        <v>47</v>
      </c>
      <c r="B20" s="347">
        <v>56.987810632274297</v>
      </c>
      <c r="C20" s="347">
        <v>60.486968007778017</v>
      </c>
      <c r="D20" s="347">
        <f>VLOOKUP(A20,[3]Table15!B$3:E$38,2,0)</f>
        <v>81.890874544517416</v>
      </c>
      <c r="E20" s="351">
        <v>43.012150047184647</v>
      </c>
      <c r="F20" s="347">
        <v>39.513031992221983</v>
      </c>
      <c r="G20" s="350">
        <f>VLOOKUP(A20,[3]Table15!B$3:E$38,3,0)</f>
        <v>18.109098517133688</v>
      </c>
    </row>
    <row r="21" spans="1:7" ht="15.75" x14ac:dyDescent="0.25">
      <c r="A21" s="346" t="s">
        <v>48</v>
      </c>
      <c r="B21" s="347">
        <v>44.396505342313148</v>
      </c>
      <c r="C21" s="347">
        <v>39.213773023764404</v>
      </c>
      <c r="D21" s="347">
        <f>VLOOKUP(A21,[3]Table15!B$3:E$38,2,0)</f>
        <v>74.141035612246682</v>
      </c>
      <c r="E21" s="351">
        <v>55.603494657686859</v>
      </c>
      <c r="F21" s="347">
        <v>60.786226976235604</v>
      </c>
      <c r="G21" s="350">
        <f>VLOOKUP(A21,[3]Table15!B$3:E$38,3,0)</f>
        <v>25.858968380336684</v>
      </c>
    </row>
    <row r="22" spans="1:7" ht="15.75" x14ac:dyDescent="0.25">
      <c r="A22" s="346" t="s">
        <v>49</v>
      </c>
      <c r="B22" s="347">
        <v>34.546013903595011</v>
      </c>
      <c r="C22" s="347">
        <v>49.545875080460377</v>
      </c>
      <c r="D22" s="347">
        <f>VLOOKUP(A22,[3]Table15!B$3:E$38,2,0)</f>
        <v>80.912486910303372</v>
      </c>
      <c r="E22" s="351">
        <v>65.454001852972326</v>
      </c>
      <c r="F22" s="347">
        <v>50.45412491953963</v>
      </c>
      <c r="G22" s="350">
        <f>VLOOKUP(A22,[3]Table15!B$3:E$38,3,0)</f>
        <v>19.087519949675194</v>
      </c>
    </row>
    <row r="23" spans="1:7" ht="15.75" x14ac:dyDescent="0.25">
      <c r="A23" s="346" t="s">
        <v>50</v>
      </c>
      <c r="B23" s="347">
        <v>45.972561404517407</v>
      </c>
      <c r="C23" s="347">
        <v>43.022776554618957</v>
      </c>
      <c r="D23" s="347">
        <f>VLOOKUP(A23,[3]Table15!B$3:E$38,2,0)</f>
        <v>85.295693294881232</v>
      </c>
      <c r="E23" s="351">
        <v>54.02739504077374</v>
      </c>
      <c r="F23" s="347">
        <v>56.977223445381043</v>
      </c>
      <c r="G23" s="350">
        <f>VLOOKUP(A23,[3]Table15!B$3:E$38,3,0)</f>
        <v>14.704302122396268</v>
      </c>
    </row>
    <row r="24" spans="1:7" ht="15.75" x14ac:dyDescent="0.25">
      <c r="A24" s="346" t="s">
        <v>51</v>
      </c>
      <c r="B24" s="347">
        <v>23.083466633638057</v>
      </c>
      <c r="C24" s="347">
        <v>23.577967301456816</v>
      </c>
      <c r="D24" s="347">
        <f>VLOOKUP(A24,[3]Table15!B$3:E$38,2,0)</f>
        <v>85.736191465841188</v>
      </c>
      <c r="E24" s="351">
        <v>76.916540895680157</v>
      </c>
      <c r="F24" s="347">
        <v>76.421998447275882</v>
      </c>
      <c r="G24" s="350">
        <f>VLOOKUP(A24,[3]Table15!B$3:E$38,3,0)</f>
        <v>14.2638000735397</v>
      </c>
    </row>
    <row r="25" spans="1:7" ht="15.75" x14ac:dyDescent="0.25">
      <c r="A25" s="346" t="s">
        <v>52</v>
      </c>
      <c r="B25" s="347">
        <v>31.19406892456411</v>
      </c>
      <c r="C25" s="347">
        <v>35.710668015875932</v>
      </c>
      <c r="D25" s="347">
        <f>VLOOKUP(A25,[3]Table15!B$3:E$38,2,0)</f>
        <v>47.895290540181499</v>
      </c>
      <c r="E25" s="351">
        <v>68.805931075435893</v>
      </c>
      <c r="F25" s="347">
        <v>64.289331984124061</v>
      </c>
      <c r="G25" s="350">
        <f>VLOOKUP(A25,[3]Table15!B$3:E$38,3,0)</f>
        <v>52.104709459818501</v>
      </c>
    </row>
    <row r="26" spans="1:7" ht="15.75" x14ac:dyDescent="0.25">
      <c r="A26" s="346" t="s">
        <v>53</v>
      </c>
      <c r="B26" s="347">
        <v>62.933690410531575</v>
      </c>
      <c r="C26" s="347">
        <v>55.774921318043489</v>
      </c>
      <c r="D26" s="347">
        <f>VLOOKUP(A26,[3]Table15!B$3:E$38,2,0)</f>
        <v>81.51509769175658</v>
      </c>
      <c r="E26" s="351">
        <v>37.066317629333284</v>
      </c>
      <c r="F26" s="347">
        <v>44.225058872179893</v>
      </c>
      <c r="G26" s="350">
        <f>VLOOKUP(A26,[3]Table15!B$3:E$38,3,0)</f>
        <v>18.484902308243409</v>
      </c>
    </row>
    <row r="27" spans="1:7" ht="15.75" x14ac:dyDescent="0.25">
      <c r="A27" s="346" t="s">
        <v>54</v>
      </c>
      <c r="B27" s="347">
        <v>52.231200814279688</v>
      </c>
      <c r="C27" s="347">
        <v>49.659632606657752</v>
      </c>
      <c r="D27" s="347">
        <f>VLOOKUP(A27,[3]Table15!B$3:E$38,2,0)</f>
        <v>72.176562102713717</v>
      </c>
      <c r="E27" s="351">
        <v>47.768833665720535</v>
      </c>
      <c r="F27" s="347">
        <v>50.340400635591806</v>
      </c>
      <c r="G27" s="350">
        <f>VLOOKUP(A27,[3]Table15!B$3:E$38,3,0)</f>
        <v>27.823463754562734</v>
      </c>
    </row>
    <row r="28" spans="1:7" ht="15.75" x14ac:dyDescent="0.25">
      <c r="A28" s="346" t="s">
        <v>55</v>
      </c>
      <c r="B28" s="347">
        <v>45.132178697821054</v>
      </c>
      <c r="C28" s="347">
        <v>46.721206148037069</v>
      </c>
      <c r="D28" s="347">
        <f>VLOOKUP(A28,[3]Table15!B$3:E$38,2,0)</f>
        <v>71.650352470569445</v>
      </c>
      <c r="E28" s="351">
        <v>54.867821302178932</v>
      </c>
      <c r="F28" s="347">
        <v>53.278793851962938</v>
      </c>
      <c r="G28" s="350">
        <f>VLOOKUP(A28,[3]Table15!B$3:E$38,3,0)</f>
        <v>28.349664589135763</v>
      </c>
    </row>
    <row r="29" spans="1:7" ht="15.75" x14ac:dyDescent="0.25">
      <c r="A29" s="346" t="s">
        <v>56</v>
      </c>
      <c r="B29" s="347">
        <v>23.501514814366459</v>
      </c>
      <c r="C29" s="347">
        <v>22.285774558027537</v>
      </c>
      <c r="D29" s="347">
        <f>VLOOKUP(A29,[3]Table15!B$3:E$38,2,0)</f>
        <v>83.266681175668538</v>
      </c>
      <c r="E29" s="351">
        <v>76.498487869808912</v>
      </c>
      <c r="F29" s="347">
        <v>77.714220296774997</v>
      </c>
      <c r="G29" s="350">
        <f>VLOOKUP(A29,[3]Table15!B$3:E$38,3,0)</f>
        <v>16.733332555248058</v>
      </c>
    </row>
    <row r="30" spans="1:7" ht="15.75" x14ac:dyDescent="0.25">
      <c r="A30" s="346" t="s">
        <v>57</v>
      </c>
      <c r="B30" s="347">
        <v>40.151378416080192</v>
      </c>
      <c r="C30" s="347">
        <v>20.924022322197231</v>
      </c>
      <c r="D30" s="347">
        <f>VLOOKUP(A30,[3]Table15!B$3:E$38,2,0)</f>
        <v>100</v>
      </c>
      <c r="E30" s="351">
        <v>59.848621583919801</v>
      </c>
      <c r="F30" s="347">
        <v>79.075977677802783</v>
      </c>
      <c r="G30" s="350">
        <f>VLOOKUP(A30,[3]Table15!B$3:E$38,3,0)</f>
        <v>0</v>
      </c>
    </row>
    <row r="31" spans="1:7" ht="15.75" x14ac:dyDescent="0.25">
      <c r="A31" s="346" t="s">
        <v>58</v>
      </c>
      <c r="B31" s="347">
        <v>25.849273451192069</v>
      </c>
      <c r="C31" s="347">
        <v>14.891031532433981</v>
      </c>
      <c r="D31" s="347">
        <f>VLOOKUP(A31,[3]Table15!B$3:E$38,2,0)</f>
        <v>71.88583496090493</v>
      </c>
      <c r="E31" s="351">
        <v>74.150726548807938</v>
      </c>
      <c r="F31" s="347">
        <v>85.108973721337179</v>
      </c>
      <c r="G31" s="350">
        <f>VLOOKUP(A31,[3]Table15!B$3:E$38,3,0)</f>
        <v>28.114144818721314</v>
      </c>
    </row>
    <row r="32" spans="1:7" ht="15.75" x14ac:dyDescent="0.25">
      <c r="A32" s="346" t="s">
        <v>59</v>
      </c>
      <c r="B32" s="347">
        <v>22.719418590516458</v>
      </c>
      <c r="C32" s="347">
        <v>27.314489598273404</v>
      </c>
      <c r="D32" s="347">
        <f>VLOOKUP(A32,[3]Table15!B$3:E$38,2,0)</f>
        <v>98.319752830139237</v>
      </c>
      <c r="E32" s="351">
        <v>77.28060163551757</v>
      </c>
      <c r="F32" s="347">
        <v>72.685530341202323</v>
      </c>
      <c r="G32" s="350">
        <f>VLOOKUP(A32,[3]Table15!B$3:E$38,3,0)</f>
        <v>1.6802609112913702</v>
      </c>
    </row>
    <row r="33" spans="1:8" ht="15.75" x14ac:dyDescent="0.25">
      <c r="A33" s="346" t="s">
        <v>60</v>
      </c>
      <c r="B33" s="347">
        <v>24.947885929972234</v>
      </c>
      <c r="C33" s="347">
        <v>26.014220805558857</v>
      </c>
      <c r="D33" s="347">
        <f>VLOOKUP(A33,[3]Table15!B$3:E$38,2,0)</f>
        <v>81.414032992118223</v>
      </c>
      <c r="E33" s="351">
        <v>75.05211407002777</v>
      </c>
      <c r="F33" s="347">
        <v>73.985796265416809</v>
      </c>
      <c r="G33" s="350">
        <f>VLOOKUP(A33,[3]Table15!B$3:E$38,3,0)</f>
        <v>18.585951868558375</v>
      </c>
    </row>
    <row r="34" spans="1:8" ht="15.75" x14ac:dyDescent="0.25">
      <c r="A34" s="346" t="s">
        <v>61</v>
      </c>
      <c r="B34" s="347">
        <v>23.517091519450904</v>
      </c>
      <c r="C34" s="347">
        <v>24.40854723015045</v>
      </c>
      <c r="D34" s="347">
        <f>VLOOKUP(A34,[3]Table15!B$3:E$38,2,0)</f>
        <v>0</v>
      </c>
      <c r="E34" s="351">
        <v>76.482906081335273</v>
      </c>
      <c r="F34" s="347">
        <v>75.591452769849553</v>
      </c>
      <c r="G34" s="350">
        <f>VLOOKUP(A34,[3]Table15!B$3:E$38,3,0)</f>
        <v>0</v>
      </c>
    </row>
    <row r="35" spans="1:8" ht="16.5" thickBot="1" x14ac:dyDescent="0.3">
      <c r="A35" s="353" t="s">
        <v>62</v>
      </c>
      <c r="B35" s="354">
        <v>35.410983897280445</v>
      </c>
      <c r="C35" s="354">
        <v>20.299004984723958</v>
      </c>
      <c r="D35" s="354">
        <f>VLOOKUP(A35,[3]Table15!B$3:E$38,2,0)</f>
        <v>42.150244911579328</v>
      </c>
      <c r="E35" s="355">
        <v>64.58901610271954</v>
      </c>
      <c r="F35" s="354">
        <v>79.700984413540638</v>
      </c>
      <c r="G35" s="356">
        <f>VLOOKUP(A35,[3]Table15!B$3:E$38,3,0)</f>
        <v>57.849714493098389</v>
      </c>
    </row>
    <row r="36" spans="1:8" ht="17.25" thickBot="1" x14ac:dyDescent="0.35">
      <c r="A36" s="357" t="s">
        <v>113</v>
      </c>
      <c r="B36" s="358">
        <v>36.416795722814754</v>
      </c>
      <c r="C36" s="358">
        <v>32.456401715797504</v>
      </c>
      <c r="D36" s="359">
        <v>77.83354298209855</v>
      </c>
      <c r="E36" s="360">
        <v>63.583204277185231</v>
      </c>
      <c r="F36" s="358">
        <v>67.543598284202503</v>
      </c>
      <c r="G36" s="361">
        <v>22.16645701790145</v>
      </c>
    </row>
    <row r="37" spans="1:8" ht="18" thickTop="1" thickBot="1" x14ac:dyDescent="0.35">
      <c r="A37" s="353" t="s">
        <v>124</v>
      </c>
      <c r="B37" s="362">
        <v>95.333838670073703</v>
      </c>
      <c r="C37" s="362">
        <v>96.605769062894424</v>
      </c>
      <c r="D37" s="363">
        <v>0</v>
      </c>
      <c r="E37" s="364">
        <v>4.666168830286078</v>
      </c>
      <c r="F37" s="362">
        <v>3.3942180996209346</v>
      </c>
      <c r="G37" s="365">
        <v>0</v>
      </c>
    </row>
    <row r="38" spans="1:8" ht="15.75" x14ac:dyDescent="0.25">
      <c r="A38" s="46" t="s">
        <v>106</v>
      </c>
      <c r="B38" s="49"/>
      <c r="C38" s="49"/>
      <c r="D38" s="69"/>
      <c r="E38" s="49"/>
      <c r="F38" s="49"/>
      <c r="G38" s="117"/>
      <c r="H38" s="79"/>
    </row>
  </sheetData>
  <mergeCells count="3">
    <mergeCell ref="A4:A5"/>
    <mergeCell ref="B4:D4"/>
    <mergeCell ref="E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workbookViewId="0">
      <selection activeCell="I37" sqref="I37"/>
    </sheetView>
  </sheetViews>
  <sheetFormatPr defaultRowHeight="15" x14ac:dyDescent="0.25"/>
  <cols>
    <col min="1" max="1" width="14.28515625" customWidth="1"/>
    <col min="2" max="7" width="9.140625" bestFit="1" customWidth="1"/>
  </cols>
  <sheetData>
    <row r="3" spans="1:8" ht="17.25" thickBot="1" x14ac:dyDescent="0.35">
      <c r="A3" s="5" t="s">
        <v>331</v>
      </c>
      <c r="B3" s="1"/>
      <c r="C3" s="1"/>
      <c r="D3" s="1"/>
      <c r="E3" s="1"/>
      <c r="F3" s="1"/>
      <c r="G3" s="1"/>
      <c r="H3" s="1"/>
    </row>
    <row r="4" spans="1:8" ht="17.25" thickBot="1" x14ac:dyDescent="0.35">
      <c r="A4" s="974" t="s">
        <v>65</v>
      </c>
      <c r="B4" s="971" t="s">
        <v>141</v>
      </c>
      <c r="C4" s="972"/>
      <c r="D4" s="973"/>
      <c r="E4" s="971" t="s">
        <v>142</v>
      </c>
      <c r="F4" s="972"/>
      <c r="G4" s="973"/>
      <c r="H4" s="1"/>
    </row>
    <row r="5" spans="1:8" ht="17.25" thickBot="1" x14ac:dyDescent="0.35">
      <c r="A5" s="975"/>
      <c r="B5" s="370" t="s">
        <v>75</v>
      </c>
      <c r="C5" s="371" t="s">
        <v>76</v>
      </c>
      <c r="D5" s="372" t="s">
        <v>77</v>
      </c>
      <c r="E5" s="370" t="s">
        <v>75</v>
      </c>
      <c r="F5" s="371" t="s">
        <v>76</v>
      </c>
      <c r="G5" s="372" t="s">
        <v>77</v>
      </c>
      <c r="H5" s="1"/>
    </row>
    <row r="6" spans="1:8" ht="17.25" thickTop="1" x14ac:dyDescent="0.3">
      <c r="A6" s="373" t="s">
        <v>32</v>
      </c>
      <c r="B6" s="723">
        <v>91.15</v>
      </c>
      <c r="C6" s="2">
        <v>95.41</v>
      </c>
      <c r="D6" s="724">
        <f>VLOOKUP(A6,'[5]Table 18'!B$5:E$33,2,0)</f>
        <v>93.75</v>
      </c>
      <c r="E6" s="725">
        <v>8.85</v>
      </c>
      <c r="F6" s="2">
        <v>4.59</v>
      </c>
      <c r="G6" s="724">
        <f>VLOOKUP(A6,'[5]Table 18'!B$5:E$33,3,0)</f>
        <v>6.25</v>
      </c>
      <c r="H6" s="1"/>
    </row>
    <row r="7" spans="1:8" ht="16.5" x14ac:dyDescent="0.3">
      <c r="A7" s="373" t="s">
        <v>33</v>
      </c>
      <c r="B7" s="723">
        <v>87.36</v>
      </c>
      <c r="C7" s="2">
        <v>93.83</v>
      </c>
      <c r="D7" s="724">
        <f>VLOOKUP(A7,'[5]Table 18'!B$5:E$33,2,0)</f>
        <v>78.260000000000005</v>
      </c>
      <c r="E7" s="725">
        <v>12.64</v>
      </c>
      <c r="F7" s="2">
        <v>6.17</v>
      </c>
      <c r="G7" s="724">
        <f>VLOOKUP(A7,'[5]Table 18'!B$5:E$33,3,0)</f>
        <v>21.74</v>
      </c>
      <c r="H7" s="1"/>
    </row>
    <row r="8" spans="1:8" ht="16.5" x14ac:dyDescent="0.3">
      <c r="A8" s="373" t="s">
        <v>34</v>
      </c>
      <c r="B8" s="723">
        <v>90.33</v>
      </c>
      <c r="C8" s="2">
        <v>95.24</v>
      </c>
      <c r="D8" s="724">
        <v>0</v>
      </c>
      <c r="E8" s="725">
        <v>9.67</v>
      </c>
      <c r="F8" s="2">
        <v>4.76</v>
      </c>
      <c r="G8" s="724">
        <v>0</v>
      </c>
      <c r="H8" s="1"/>
    </row>
    <row r="9" spans="1:8" ht="16.5" x14ac:dyDescent="0.3">
      <c r="A9" s="373" t="s">
        <v>35</v>
      </c>
      <c r="B9" s="723">
        <v>88.82</v>
      </c>
      <c r="C9" s="2">
        <v>93.52</v>
      </c>
      <c r="D9" s="724">
        <f>VLOOKUP(A9,'[5]Table 18'!B$5:E$33,2,0)</f>
        <v>82.05</v>
      </c>
      <c r="E9" s="725">
        <v>11.18</v>
      </c>
      <c r="F9" s="2">
        <v>6.48</v>
      </c>
      <c r="G9" s="724">
        <f>VLOOKUP(A9,'[5]Table 18'!B$5:E$33,3,0)</f>
        <v>17.95</v>
      </c>
      <c r="H9" s="1"/>
    </row>
    <row r="10" spans="1:8" ht="16.5" x14ac:dyDescent="0.3">
      <c r="A10" s="373" t="s">
        <v>37</v>
      </c>
      <c r="B10" s="723">
        <v>73.03</v>
      </c>
      <c r="C10" s="2">
        <v>92.19</v>
      </c>
      <c r="D10" s="724">
        <f>VLOOKUP(A10,'[5]Table 18'!B$5:E$33,2,0)</f>
        <v>89.63</v>
      </c>
      <c r="E10" s="725">
        <v>26.97</v>
      </c>
      <c r="F10" s="2">
        <v>7.81</v>
      </c>
      <c r="G10" s="724">
        <f>VLOOKUP(A10,'[5]Table 18'!B$5:E$33,3,0)</f>
        <v>10.37</v>
      </c>
      <c r="H10" s="1"/>
    </row>
    <row r="11" spans="1:8" ht="16.5" x14ac:dyDescent="0.3">
      <c r="A11" s="373" t="s">
        <v>38</v>
      </c>
      <c r="B11" s="723">
        <v>85.5</v>
      </c>
      <c r="C11" s="2">
        <v>94.76</v>
      </c>
      <c r="D11" s="724">
        <f>VLOOKUP(A11,'[5]Table 18'!B$5:E$33,2,0)</f>
        <v>94.55</v>
      </c>
      <c r="E11" s="725">
        <v>14.5</v>
      </c>
      <c r="F11" s="2">
        <v>5.24</v>
      </c>
      <c r="G11" s="724">
        <f>VLOOKUP(A11,'[5]Table 18'!B$5:E$33,3,0)</f>
        <v>5.45</v>
      </c>
      <c r="H11" s="1"/>
    </row>
    <row r="12" spans="1:8" ht="16.5" x14ac:dyDescent="0.3">
      <c r="A12" s="373" t="s">
        <v>39</v>
      </c>
      <c r="B12" s="723">
        <v>87.39</v>
      </c>
      <c r="C12" s="2">
        <v>90.69</v>
      </c>
      <c r="D12" s="724">
        <f>VLOOKUP(A12,'[5]Table 18'!B$5:E$33,2,0)</f>
        <v>96.77</v>
      </c>
      <c r="E12" s="725">
        <v>12.61</v>
      </c>
      <c r="F12" s="2">
        <v>9.31</v>
      </c>
      <c r="G12" s="724">
        <f>VLOOKUP(A12,'[5]Table 18'!B$5:E$33,3,0)</f>
        <v>3.23</v>
      </c>
      <c r="H12" s="1"/>
    </row>
    <row r="13" spans="1:8" ht="16.5" x14ac:dyDescent="0.3">
      <c r="A13" s="373" t="s">
        <v>40</v>
      </c>
      <c r="B13" s="723">
        <v>96.67</v>
      </c>
      <c r="C13" s="2">
        <v>96.86</v>
      </c>
      <c r="D13" s="724">
        <f>VLOOKUP(A13,'[5]Table 18'!B$5:E$33,2,0)</f>
        <v>85.45</v>
      </c>
      <c r="E13" s="725">
        <v>3.33</v>
      </c>
      <c r="F13" s="2">
        <v>3.14</v>
      </c>
      <c r="G13" s="724">
        <f>VLOOKUP(A13,'[5]Table 18'!B$5:E$33,3,0)</f>
        <v>14.55</v>
      </c>
      <c r="H13" s="1"/>
    </row>
    <row r="14" spans="1:8" ht="16.5" x14ac:dyDescent="0.3">
      <c r="A14" s="373" t="s">
        <v>41</v>
      </c>
      <c r="B14" s="723">
        <v>95.1</v>
      </c>
      <c r="C14" s="2">
        <v>96.71</v>
      </c>
      <c r="D14" s="724">
        <f>VLOOKUP(A14,'[5]Table 18'!B$5:E$33,2,0)</f>
        <v>81.819999999999993</v>
      </c>
      <c r="E14" s="725">
        <v>4.9000000000000004</v>
      </c>
      <c r="F14" s="2">
        <v>3.29</v>
      </c>
      <c r="G14" s="724">
        <f>VLOOKUP(A14,'[5]Table 18'!B$5:E$33,3,0)</f>
        <v>18.18</v>
      </c>
      <c r="H14" s="1"/>
    </row>
    <row r="15" spans="1:8" ht="16.5" x14ac:dyDescent="0.3">
      <c r="A15" s="373" t="s">
        <v>42</v>
      </c>
      <c r="B15" s="723">
        <v>95.7</v>
      </c>
      <c r="C15" s="2">
        <v>97.75</v>
      </c>
      <c r="D15" s="724">
        <f>VLOOKUP(A15,'[5]Table 18'!B$5:E$33,2,0)</f>
        <v>100</v>
      </c>
      <c r="E15" s="725">
        <v>4.3</v>
      </c>
      <c r="F15" s="2">
        <v>2.25</v>
      </c>
      <c r="G15" s="724">
        <f>VLOOKUP(A15,'[5]Table 18'!B$5:E$33,3,0)</f>
        <v>0</v>
      </c>
      <c r="H15" s="1"/>
    </row>
    <row r="16" spans="1:8" ht="16.5" x14ac:dyDescent="0.3">
      <c r="A16" s="373" t="s">
        <v>43</v>
      </c>
      <c r="B16" s="723">
        <v>90.02</v>
      </c>
      <c r="C16" s="2">
        <v>92.7</v>
      </c>
      <c r="D16" s="724">
        <f>VLOOKUP(A16,'[5]Table 18'!B$5:E$33,2,0)</f>
        <v>85.71</v>
      </c>
      <c r="E16" s="725">
        <v>9.98</v>
      </c>
      <c r="F16" s="2">
        <v>7.3</v>
      </c>
      <c r="G16" s="724">
        <f>VLOOKUP(A16,'[5]Table 18'!B$5:E$33,3,0)</f>
        <v>14.29</v>
      </c>
      <c r="H16" s="1"/>
    </row>
    <row r="17" spans="1:8" ht="16.5" x14ac:dyDescent="0.3">
      <c r="A17" s="373" t="s">
        <v>44</v>
      </c>
      <c r="B17" s="723">
        <v>88.95</v>
      </c>
      <c r="C17" s="2">
        <v>98.37</v>
      </c>
      <c r="D17" s="724">
        <f>VLOOKUP(A17,'[5]Table 18'!B$5:E$33,2,0)</f>
        <v>72</v>
      </c>
      <c r="E17" s="725">
        <v>11.05</v>
      </c>
      <c r="F17" s="2">
        <v>1.63</v>
      </c>
      <c r="G17" s="724">
        <f>VLOOKUP(A17,'[5]Table 18'!B$5:E$33,3,0)</f>
        <v>28</v>
      </c>
      <c r="H17" s="1"/>
    </row>
    <row r="18" spans="1:8" ht="16.5" x14ac:dyDescent="0.3">
      <c r="A18" s="373" t="s">
        <v>45</v>
      </c>
      <c r="B18" s="723">
        <v>87.33</v>
      </c>
      <c r="C18" s="2">
        <v>91.36</v>
      </c>
      <c r="D18" s="724">
        <f>VLOOKUP(A18,'[5]Table 18'!B$5:E$33,2,0)</f>
        <v>85.86</v>
      </c>
      <c r="E18" s="725">
        <v>12.67</v>
      </c>
      <c r="F18" s="2">
        <v>8.64</v>
      </c>
      <c r="G18" s="724">
        <f>VLOOKUP(A18,'[5]Table 18'!B$5:E$33,3,0)</f>
        <v>14.14</v>
      </c>
      <c r="H18" s="1"/>
    </row>
    <row r="19" spans="1:8" ht="16.5" x14ac:dyDescent="0.3">
      <c r="A19" s="373" t="s">
        <v>46</v>
      </c>
      <c r="B19" s="723">
        <v>82.53</v>
      </c>
      <c r="C19" s="2">
        <v>83.16</v>
      </c>
      <c r="D19" s="724">
        <f>VLOOKUP(A19,'[5]Table 18'!B$5:E$33,2,0)</f>
        <v>71.739999999999995</v>
      </c>
      <c r="E19" s="725">
        <v>17.47</v>
      </c>
      <c r="F19" s="2">
        <v>16.84</v>
      </c>
      <c r="G19" s="724">
        <f>VLOOKUP(A19,'[5]Table 18'!B$5:E$33,3,0)</f>
        <v>28.26</v>
      </c>
      <c r="H19" s="1"/>
    </row>
    <row r="20" spans="1:8" ht="16.5" x14ac:dyDescent="0.3">
      <c r="A20" s="373" t="s">
        <v>47</v>
      </c>
      <c r="B20" s="723">
        <v>88.54</v>
      </c>
      <c r="C20" s="2">
        <v>90.88</v>
      </c>
      <c r="D20" s="724">
        <f>VLOOKUP(A20,'[5]Table 18'!B$5:E$33,2,0)</f>
        <v>95</v>
      </c>
      <c r="E20" s="725">
        <v>11.46</v>
      </c>
      <c r="F20" s="2">
        <v>9.1199999999999992</v>
      </c>
      <c r="G20" s="724">
        <f>VLOOKUP(A20,'[5]Table 18'!B$5:E$33,3,0)</f>
        <v>5</v>
      </c>
      <c r="H20" s="1"/>
    </row>
    <row r="21" spans="1:8" ht="16.5" x14ac:dyDescent="0.3">
      <c r="A21" s="373" t="s">
        <v>48</v>
      </c>
      <c r="B21" s="723">
        <v>89.67</v>
      </c>
      <c r="C21" s="2">
        <v>94.06</v>
      </c>
      <c r="D21" s="724">
        <f>VLOOKUP(A21,'[5]Table 18'!B$5:E$33,2,0)</f>
        <v>100</v>
      </c>
      <c r="E21" s="725">
        <v>10.33</v>
      </c>
      <c r="F21" s="2">
        <v>5.94</v>
      </c>
      <c r="G21" s="724">
        <f>VLOOKUP(A21,'[5]Table 18'!B$5:E$33,3,0)</f>
        <v>0</v>
      </c>
      <c r="H21" s="1"/>
    </row>
    <row r="22" spans="1:8" ht="16.5" x14ac:dyDescent="0.3">
      <c r="A22" s="373" t="s">
        <v>49</v>
      </c>
      <c r="B22" s="723">
        <v>89.39</v>
      </c>
      <c r="C22" s="2">
        <v>89.9</v>
      </c>
      <c r="D22" s="724">
        <f>VLOOKUP(A22,'[5]Table 18'!B$5:E$33,2,0)</f>
        <v>85.71</v>
      </c>
      <c r="E22" s="725">
        <v>10.61</v>
      </c>
      <c r="F22" s="2">
        <v>10.1</v>
      </c>
      <c r="G22" s="724">
        <f>VLOOKUP(A22,'[5]Table 18'!B$5:E$33,3,0)</f>
        <v>14.29</v>
      </c>
      <c r="H22" s="1"/>
    </row>
    <row r="23" spans="1:8" ht="16.5" x14ac:dyDescent="0.3">
      <c r="A23" s="373" t="s">
        <v>50</v>
      </c>
      <c r="B23" s="723">
        <v>92.82</v>
      </c>
      <c r="C23" s="2">
        <v>92.8</v>
      </c>
      <c r="D23" s="724">
        <f>VLOOKUP(A23,'[5]Table 18'!B$5:E$33,2,0)</f>
        <v>20</v>
      </c>
      <c r="E23" s="725">
        <v>7.18</v>
      </c>
      <c r="F23" s="2">
        <v>7.2</v>
      </c>
      <c r="G23" s="724">
        <f>VLOOKUP(A23,'[5]Table 18'!B$5:E$33,3,0)</f>
        <v>80</v>
      </c>
      <c r="H23" s="1"/>
    </row>
    <row r="24" spans="1:8" ht="16.5" x14ac:dyDescent="0.3">
      <c r="A24" s="373" t="s">
        <v>51</v>
      </c>
      <c r="B24" s="723">
        <v>87.91</v>
      </c>
      <c r="C24" s="2">
        <v>97.6</v>
      </c>
      <c r="D24" s="724">
        <f>VLOOKUP(A24,'[5]Table 18'!B$5:E$33,2,0)</f>
        <v>59.26</v>
      </c>
      <c r="E24" s="725">
        <v>12.09</v>
      </c>
      <c r="F24" s="2">
        <v>2.4</v>
      </c>
      <c r="G24" s="724">
        <f>VLOOKUP(A24,'[5]Table 18'!B$5:E$33,3,0)</f>
        <v>40.74</v>
      </c>
      <c r="H24" s="1"/>
    </row>
    <row r="25" spans="1:8" ht="16.5" x14ac:dyDescent="0.3">
      <c r="A25" s="373" t="s">
        <v>52</v>
      </c>
      <c r="B25" s="723">
        <v>77.19</v>
      </c>
      <c r="C25" s="2">
        <v>94.66</v>
      </c>
      <c r="D25" s="724">
        <f>VLOOKUP(A25,'[5]Table 18'!B$5:E$33,2,0)</f>
        <v>83.33</v>
      </c>
      <c r="E25" s="725">
        <v>22.81</v>
      </c>
      <c r="F25" s="2">
        <v>5.34</v>
      </c>
      <c r="G25" s="724">
        <f>VLOOKUP(A25,'[5]Table 18'!B$5:E$33,3,0)</f>
        <v>16.670000000000002</v>
      </c>
      <c r="H25" s="1"/>
    </row>
    <row r="26" spans="1:8" ht="16.5" x14ac:dyDescent="0.3">
      <c r="A26" s="373" t="s">
        <v>53</v>
      </c>
      <c r="B26" s="723">
        <v>80.92</v>
      </c>
      <c r="C26" s="2">
        <v>94.12</v>
      </c>
      <c r="D26" s="724">
        <f>VLOOKUP(A26,'[5]Table 18'!B$5:E$33,2,0)</f>
        <v>86.27</v>
      </c>
      <c r="E26" s="725">
        <v>19.079999999999998</v>
      </c>
      <c r="F26" s="2">
        <v>5.88</v>
      </c>
      <c r="G26" s="724">
        <f>VLOOKUP(A26,'[5]Table 18'!B$5:E$33,3,0)</f>
        <v>13.73</v>
      </c>
      <c r="H26" s="1"/>
    </row>
    <row r="27" spans="1:8" ht="16.5" x14ac:dyDescent="0.3">
      <c r="A27" s="373" t="s">
        <v>54</v>
      </c>
      <c r="B27" s="723">
        <v>86.03</v>
      </c>
      <c r="C27" s="2">
        <v>96.8</v>
      </c>
      <c r="D27" s="724">
        <f>VLOOKUP(A27,'[5]Table 18'!B$5:E$33,2,0)</f>
        <v>98.54</v>
      </c>
      <c r="E27" s="725">
        <v>13.97</v>
      </c>
      <c r="F27" s="2">
        <v>3.2</v>
      </c>
      <c r="G27" s="724">
        <f>VLOOKUP(A27,'[5]Table 18'!B$5:E$33,3,0)</f>
        <v>1.46</v>
      </c>
      <c r="H27" s="1"/>
    </row>
    <row r="28" spans="1:8" ht="16.5" x14ac:dyDescent="0.3">
      <c r="A28" s="373" t="s">
        <v>55</v>
      </c>
      <c r="B28" s="723">
        <v>90.62</v>
      </c>
      <c r="C28" s="2">
        <v>94.32</v>
      </c>
      <c r="D28" s="724">
        <f>VLOOKUP(A28,'[5]Table 18'!B$5:E$33,2,0)</f>
        <v>87.72</v>
      </c>
      <c r="E28" s="725">
        <v>9.3800000000000008</v>
      </c>
      <c r="F28" s="2">
        <v>5.68</v>
      </c>
      <c r="G28" s="724">
        <f>VLOOKUP(A28,'[5]Table 18'!B$5:E$33,3,0)</f>
        <v>12.28</v>
      </c>
      <c r="H28" s="1"/>
    </row>
    <row r="29" spans="1:8" ht="16.5" x14ac:dyDescent="0.3">
      <c r="A29" s="373" t="s">
        <v>56</v>
      </c>
      <c r="B29" s="723">
        <v>83.7</v>
      </c>
      <c r="C29" s="2">
        <v>92.04</v>
      </c>
      <c r="D29" s="724">
        <f>VLOOKUP(A29,'[5]Table 18'!B$5:E$33,2,0)</f>
        <v>65</v>
      </c>
      <c r="E29" s="725">
        <v>16.3</v>
      </c>
      <c r="F29" s="2">
        <v>7.96</v>
      </c>
      <c r="G29" s="724">
        <f>VLOOKUP(A29,'[5]Table 18'!B$5:E$33,3,0)</f>
        <v>35</v>
      </c>
      <c r="H29" s="1"/>
    </row>
    <row r="30" spans="1:8" ht="16.5" x14ac:dyDescent="0.3">
      <c r="A30" s="373" t="s">
        <v>57</v>
      </c>
      <c r="B30" s="723">
        <v>87.37</v>
      </c>
      <c r="C30" s="2">
        <v>92.89</v>
      </c>
      <c r="D30" s="724">
        <f>VLOOKUP(A30,'[5]Table 18'!B$5:E$33,2,0)</f>
        <v>76.47</v>
      </c>
      <c r="E30" s="725">
        <v>12.63</v>
      </c>
      <c r="F30" s="2">
        <v>7.11</v>
      </c>
      <c r="G30" s="724">
        <f>VLOOKUP(A30,'[5]Table 18'!B$5:E$33,3,0)</f>
        <v>23.53</v>
      </c>
      <c r="H30" s="1"/>
    </row>
    <row r="31" spans="1:8" ht="16.5" x14ac:dyDescent="0.3">
      <c r="A31" s="373" t="s">
        <v>58</v>
      </c>
      <c r="B31" s="723">
        <v>88.1</v>
      </c>
      <c r="C31" s="2">
        <v>92.98</v>
      </c>
      <c r="D31" s="724">
        <f>VLOOKUP(A31,'[5]Table 18'!B$5:E$33,2,0)</f>
        <v>53.33</v>
      </c>
      <c r="E31" s="725">
        <v>11.9</v>
      </c>
      <c r="F31" s="2">
        <v>7.02</v>
      </c>
      <c r="G31" s="724">
        <f>VLOOKUP(A31,'[5]Table 18'!B$5:E$33,3,0)</f>
        <v>46.67</v>
      </c>
      <c r="H31" s="1"/>
    </row>
    <row r="32" spans="1:8" ht="16.5" x14ac:dyDescent="0.3">
      <c r="A32" s="373" t="s">
        <v>59</v>
      </c>
      <c r="B32" s="723">
        <v>91.53</v>
      </c>
      <c r="C32" s="2">
        <v>97.72</v>
      </c>
      <c r="D32" s="724">
        <f>VLOOKUP(A32,'[5]Table 18'!B$5:E$33,2,0)</f>
        <v>20</v>
      </c>
      <c r="E32" s="725">
        <v>8.4700000000000006</v>
      </c>
      <c r="F32" s="2">
        <v>2.2799999999999998</v>
      </c>
      <c r="G32" s="724">
        <f>VLOOKUP(A32,'[5]Table 18'!B$5:E$33,3,0)</f>
        <v>80</v>
      </c>
      <c r="H32" s="1"/>
    </row>
    <row r="33" spans="1:8" ht="16.5" x14ac:dyDescent="0.3">
      <c r="A33" s="373" t="s">
        <v>60</v>
      </c>
      <c r="B33" s="723">
        <v>89.78</v>
      </c>
      <c r="C33" s="2">
        <v>96.65</v>
      </c>
      <c r="D33" s="724">
        <f>VLOOKUP(A33,'[5]Table 18'!B$5:E$33,2,0)</f>
        <v>55.56</v>
      </c>
      <c r="E33" s="725">
        <v>10.220000000000001</v>
      </c>
      <c r="F33" s="2">
        <v>3.35</v>
      </c>
      <c r="G33" s="724">
        <f>VLOOKUP(A33,'[5]Table 18'!B$5:E$33,3,0)</f>
        <v>44.44</v>
      </c>
      <c r="H33" s="1"/>
    </row>
    <row r="34" spans="1:8" ht="16.5" x14ac:dyDescent="0.3">
      <c r="A34" s="373" t="s">
        <v>61</v>
      </c>
      <c r="B34" s="723">
        <v>81.86</v>
      </c>
      <c r="C34" s="2">
        <v>98.57</v>
      </c>
      <c r="D34" s="724">
        <v>0</v>
      </c>
      <c r="E34" s="725">
        <v>18.14</v>
      </c>
      <c r="F34" s="2">
        <v>1.43</v>
      </c>
      <c r="G34" s="724">
        <v>0</v>
      </c>
      <c r="H34" s="1"/>
    </row>
    <row r="35" spans="1:8" ht="17.25" thickBot="1" x14ac:dyDescent="0.35">
      <c r="A35" s="374" t="s">
        <v>62</v>
      </c>
      <c r="B35" s="726">
        <v>80.790000000000006</v>
      </c>
      <c r="C35" s="695">
        <v>91.6</v>
      </c>
      <c r="D35" s="727">
        <f>VLOOKUP(A35,'[5]Table 18'!B$5:E$33,2,0)</f>
        <v>92.68</v>
      </c>
      <c r="E35" s="725">
        <v>19.21</v>
      </c>
      <c r="F35" s="602">
        <v>8.4</v>
      </c>
      <c r="G35" s="724">
        <f>VLOOKUP(A35,'[5]Table 18'!B$5:E$33,3,0)</f>
        <v>7.32</v>
      </c>
      <c r="H35" s="1"/>
    </row>
    <row r="36" spans="1:8" ht="18" thickTop="1" thickBot="1" x14ac:dyDescent="0.35">
      <c r="A36" s="374" t="s">
        <v>123</v>
      </c>
      <c r="B36" s="728">
        <v>87.54</v>
      </c>
      <c r="C36" s="731">
        <v>94.22</v>
      </c>
      <c r="D36" s="732">
        <v>86.7</v>
      </c>
      <c r="E36" s="735">
        <v>12.46</v>
      </c>
      <c r="F36" s="736">
        <v>5.78</v>
      </c>
      <c r="G36" s="737">
        <v>13.3</v>
      </c>
      <c r="H36" s="1"/>
    </row>
    <row r="37" spans="1:8" ht="18" thickTop="1" thickBot="1" x14ac:dyDescent="0.35">
      <c r="A37" s="375" t="s">
        <v>124</v>
      </c>
      <c r="B37" s="729">
        <v>46.87</v>
      </c>
      <c r="C37" s="733">
        <v>59.82</v>
      </c>
      <c r="D37" s="734">
        <v>0</v>
      </c>
      <c r="E37" s="729">
        <v>53.13</v>
      </c>
      <c r="F37" s="733">
        <v>40.18</v>
      </c>
      <c r="G37" s="730">
        <v>0</v>
      </c>
      <c r="H37" s="1"/>
    </row>
    <row r="38" spans="1:8" ht="16.5" x14ac:dyDescent="0.3">
      <c r="A38" s="929" t="s">
        <v>25</v>
      </c>
      <c r="B38" s="929"/>
      <c r="C38" s="929"/>
      <c r="D38" s="929"/>
      <c r="E38" s="929"/>
      <c r="F38" s="929"/>
      <c r="G38" s="929"/>
      <c r="H38" s="1"/>
    </row>
  </sheetData>
  <mergeCells count="4">
    <mergeCell ref="A38:G38"/>
    <mergeCell ref="B4:D4"/>
    <mergeCell ref="E4:G4"/>
    <mergeCell ref="A4:A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0"/>
  <sheetViews>
    <sheetView workbookViewId="0">
      <selection activeCell="A6" sqref="A6:G28"/>
    </sheetView>
  </sheetViews>
  <sheetFormatPr defaultRowHeight="15" x14ac:dyDescent="0.25"/>
  <cols>
    <col min="1" max="1" width="17.140625" customWidth="1"/>
  </cols>
  <sheetData>
    <row r="3" spans="1:8" ht="17.25" thickBot="1" x14ac:dyDescent="0.35">
      <c r="A3" s="5" t="s">
        <v>332</v>
      </c>
      <c r="B3" s="1"/>
      <c r="C3" s="1"/>
      <c r="D3" s="1"/>
      <c r="E3" s="1"/>
      <c r="F3" s="1"/>
      <c r="G3" s="1"/>
      <c r="H3" s="1"/>
    </row>
    <row r="4" spans="1:8" ht="17.25" thickBot="1" x14ac:dyDescent="0.35">
      <c r="A4" s="976" t="s">
        <v>143</v>
      </c>
      <c r="B4" s="978" t="s">
        <v>141</v>
      </c>
      <c r="C4" s="979"/>
      <c r="D4" s="979"/>
      <c r="E4" s="978" t="s">
        <v>142</v>
      </c>
      <c r="F4" s="979"/>
      <c r="G4" s="980"/>
      <c r="H4" s="1"/>
    </row>
    <row r="5" spans="1:8" ht="17.25" thickBot="1" x14ac:dyDescent="0.35">
      <c r="A5" s="977"/>
      <c r="B5" s="741" t="s">
        <v>75</v>
      </c>
      <c r="C5" s="742" t="s">
        <v>76</v>
      </c>
      <c r="D5" s="743" t="s">
        <v>77</v>
      </c>
      <c r="E5" s="377" t="s">
        <v>75</v>
      </c>
      <c r="F5" s="376" t="s">
        <v>76</v>
      </c>
      <c r="G5" s="378" t="s">
        <v>77</v>
      </c>
      <c r="H5" s="1"/>
    </row>
    <row r="6" spans="1:8" ht="17.25" thickTop="1" x14ac:dyDescent="0.3">
      <c r="A6" s="2" t="s">
        <v>103</v>
      </c>
      <c r="B6" s="692">
        <v>88.24</v>
      </c>
      <c r="C6" s="602">
        <v>87.88</v>
      </c>
      <c r="D6" s="738">
        <v>0</v>
      </c>
      <c r="E6" s="2">
        <v>11.76</v>
      </c>
      <c r="F6" s="2">
        <v>12.12</v>
      </c>
      <c r="G6" s="738">
        <v>0</v>
      </c>
      <c r="H6" s="1"/>
    </row>
    <row r="7" spans="1:8" ht="16.5" x14ac:dyDescent="0.3">
      <c r="A7" s="2" t="s">
        <v>109</v>
      </c>
      <c r="B7" s="692">
        <v>63.24</v>
      </c>
      <c r="C7" s="602">
        <v>61.98</v>
      </c>
      <c r="D7" s="738">
        <v>0</v>
      </c>
      <c r="E7" s="2">
        <v>36.76</v>
      </c>
      <c r="F7" s="2">
        <v>38.020000000000003</v>
      </c>
      <c r="G7" s="738">
        <v>52.6</v>
      </c>
      <c r="H7" s="1"/>
    </row>
    <row r="8" spans="1:8" ht="16.5" x14ac:dyDescent="0.3">
      <c r="A8" s="2" t="s">
        <v>110</v>
      </c>
      <c r="B8" s="692">
        <v>83.61</v>
      </c>
      <c r="C8" s="602">
        <v>66.42</v>
      </c>
      <c r="D8" s="738">
        <v>0</v>
      </c>
      <c r="E8" s="2">
        <v>16.39</v>
      </c>
      <c r="F8" s="2">
        <v>33.58</v>
      </c>
      <c r="G8" s="738">
        <v>0</v>
      </c>
      <c r="H8" s="1"/>
    </row>
    <row r="9" spans="1:8" ht="16.5" x14ac:dyDescent="0.3">
      <c r="A9" s="2" t="s">
        <v>111</v>
      </c>
      <c r="B9" s="692">
        <v>100</v>
      </c>
      <c r="C9" s="602">
        <v>100</v>
      </c>
      <c r="D9" s="738">
        <v>0</v>
      </c>
      <c r="E9" s="2">
        <v>0</v>
      </c>
      <c r="F9" s="2">
        <v>0</v>
      </c>
      <c r="G9" s="738">
        <v>0</v>
      </c>
      <c r="H9" s="1"/>
    </row>
    <row r="10" spans="1:8" ht="16.5" x14ac:dyDescent="0.3">
      <c r="A10" s="2" t="s">
        <v>112</v>
      </c>
      <c r="B10" s="692">
        <v>99.52</v>
      </c>
      <c r="C10" s="602">
        <v>100</v>
      </c>
      <c r="D10" s="738">
        <v>97.99</v>
      </c>
      <c r="E10" s="2">
        <v>0.48</v>
      </c>
      <c r="F10" s="2">
        <v>0</v>
      </c>
      <c r="G10" s="738">
        <v>0</v>
      </c>
      <c r="H10" s="1"/>
    </row>
    <row r="11" spans="1:8" ht="16.5" x14ac:dyDescent="0.3">
      <c r="A11" s="2" t="s">
        <v>104</v>
      </c>
      <c r="B11" s="692">
        <v>96.55</v>
      </c>
      <c r="C11" s="602">
        <v>98.72</v>
      </c>
      <c r="D11" s="738">
        <v>100</v>
      </c>
      <c r="E11" s="2">
        <v>3.45</v>
      </c>
      <c r="F11" s="2">
        <v>1.28</v>
      </c>
      <c r="G11" s="738">
        <v>0</v>
      </c>
      <c r="H11" s="1"/>
    </row>
    <row r="12" spans="1:8" ht="16.5" x14ac:dyDescent="0.3">
      <c r="A12" s="2" t="s">
        <v>83</v>
      </c>
      <c r="B12" s="692">
        <v>67.2</v>
      </c>
      <c r="C12" s="602">
        <v>82.11</v>
      </c>
      <c r="D12" s="738">
        <v>0</v>
      </c>
      <c r="E12" s="2">
        <v>32.799999999999997</v>
      </c>
      <c r="F12" s="2">
        <v>17.89</v>
      </c>
      <c r="G12" s="738">
        <v>0</v>
      </c>
      <c r="H12" s="1"/>
    </row>
    <row r="13" spans="1:8" ht="16.5" x14ac:dyDescent="0.3">
      <c r="A13" s="2" t="s">
        <v>84</v>
      </c>
      <c r="B13" s="692">
        <v>27.79</v>
      </c>
      <c r="C13" s="602">
        <v>43.22</v>
      </c>
      <c r="D13" s="738">
        <v>100</v>
      </c>
      <c r="E13" s="2">
        <v>72.209999999999994</v>
      </c>
      <c r="F13" s="2">
        <v>56.78</v>
      </c>
      <c r="G13" s="738">
        <v>0</v>
      </c>
      <c r="H13" s="1"/>
    </row>
    <row r="14" spans="1:8" ht="16.5" x14ac:dyDescent="0.3">
      <c r="A14" s="2" t="s">
        <v>85</v>
      </c>
      <c r="B14" s="692">
        <v>100</v>
      </c>
      <c r="C14" s="602">
        <v>99.81</v>
      </c>
      <c r="D14" s="738">
        <v>95.95</v>
      </c>
      <c r="E14" s="2">
        <v>0</v>
      </c>
      <c r="F14" s="2">
        <v>0.19</v>
      </c>
      <c r="G14" s="738">
        <v>0</v>
      </c>
      <c r="H14" s="1"/>
    </row>
    <row r="15" spans="1:8" ht="16.5" x14ac:dyDescent="0.3">
      <c r="A15" s="2" t="s">
        <v>86</v>
      </c>
      <c r="B15" s="692">
        <v>62.22</v>
      </c>
      <c r="C15" s="602">
        <v>79.760000000000005</v>
      </c>
      <c r="D15" s="738">
        <v>99.18</v>
      </c>
      <c r="E15" s="2">
        <v>37.78</v>
      </c>
      <c r="F15" s="2">
        <v>20.239999999999998</v>
      </c>
      <c r="G15" s="738">
        <v>0</v>
      </c>
      <c r="H15" s="1"/>
    </row>
    <row r="16" spans="1:8" ht="16.5" x14ac:dyDescent="0.3">
      <c r="A16" s="2" t="s">
        <v>97</v>
      </c>
      <c r="B16" s="692">
        <v>98.77</v>
      </c>
      <c r="C16" s="602">
        <v>99.45</v>
      </c>
      <c r="D16" s="738">
        <v>100</v>
      </c>
      <c r="E16" s="2">
        <v>1.23</v>
      </c>
      <c r="F16" s="2">
        <v>0.55000000000000004</v>
      </c>
      <c r="G16" s="738">
        <f>VLOOKUP(A16,'[5]Table 19'!A$6:D$13,3,FALSE)</f>
        <v>2.0099999999999998</v>
      </c>
      <c r="H16" s="1"/>
    </row>
    <row r="17" spans="1:8" ht="16.5" x14ac:dyDescent="0.3">
      <c r="A17" s="2" t="s">
        <v>98</v>
      </c>
      <c r="B17" s="692">
        <v>98.63</v>
      </c>
      <c r="C17" s="602">
        <v>98.96</v>
      </c>
      <c r="D17" s="738">
        <v>0</v>
      </c>
      <c r="E17" s="2">
        <v>1.37</v>
      </c>
      <c r="F17" s="2">
        <v>1.04</v>
      </c>
      <c r="G17" s="738">
        <v>0</v>
      </c>
      <c r="H17" s="1"/>
    </row>
    <row r="18" spans="1:8" ht="16.5" x14ac:dyDescent="0.3">
      <c r="A18" s="2" t="s">
        <v>100</v>
      </c>
      <c r="B18" s="692">
        <v>99.3</v>
      </c>
      <c r="C18" s="602">
        <v>99.7</v>
      </c>
      <c r="D18" s="738">
        <v>0</v>
      </c>
      <c r="E18" s="2">
        <v>0.7</v>
      </c>
      <c r="F18" s="2">
        <v>0.3</v>
      </c>
      <c r="G18" s="738">
        <v>0</v>
      </c>
      <c r="H18" s="1"/>
    </row>
    <row r="19" spans="1:8" ht="16.5" x14ac:dyDescent="0.3">
      <c r="A19" s="2" t="s">
        <v>89</v>
      </c>
      <c r="B19" s="692">
        <v>95.94</v>
      </c>
      <c r="C19" s="602">
        <v>97.47</v>
      </c>
      <c r="D19" s="738">
        <v>0</v>
      </c>
      <c r="E19" s="2">
        <v>4.0599999999999996</v>
      </c>
      <c r="F19" s="2">
        <v>2.5299999999999998</v>
      </c>
      <c r="G19" s="738">
        <v>4.05</v>
      </c>
      <c r="H19" s="1"/>
    </row>
    <row r="20" spans="1:8" ht="16.5" x14ac:dyDescent="0.3">
      <c r="A20" s="2" t="s">
        <v>90</v>
      </c>
      <c r="B20" s="692">
        <v>99.3</v>
      </c>
      <c r="C20" s="602">
        <v>99.64</v>
      </c>
      <c r="D20" s="738">
        <v>0</v>
      </c>
      <c r="E20" s="2">
        <v>0.7</v>
      </c>
      <c r="F20" s="2">
        <v>0.36</v>
      </c>
      <c r="G20" s="738">
        <v>0.82</v>
      </c>
      <c r="H20" s="1"/>
    </row>
    <row r="21" spans="1:8" ht="16.5" x14ac:dyDescent="0.3">
      <c r="A21" s="2" t="s">
        <v>102</v>
      </c>
      <c r="B21" s="692">
        <v>99.32</v>
      </c>
      <c r="C21" s="602">
        <v>99.8</v>
      </c>
      <c r="D21" s="738">
        <v>0</v>
      </c>
      <c r="E21" s="2">
        <v>0.68</v>
      </c>
      <c r="F21" s="2">
        <v>0.2</v>
      </c>
      <c r="G21" s="738">
        <v>0</v>
      </c>
      <c r="H21" s="1"/>
    </row>
    <row r="22" spans="1:8" ht="16.5" x14ac:dyDescent="0.3">
      <c r="A22" s="2" t="s">
        <v>99</v>
      </c>
      <c r="B22" s="692">
        <v>99.64</v>
      </c>
      <c r="C22" s="602">
        <v>100</v>
      </c>
      <c r="D22" s="738">
        <v>0</v>
      </c>
      <c r="E22" s="2">
        <v>0.36</v>
      </c>
      <c r="F22" s="2">
        <v>0</v>
      </c>
      <c r="G22" s="738">
        <v>0</v>
      </c>
      <c r="H22" s="45"/>
    </row>
    <row r="23" spans="1:8" ht="16.5" x14ac:dyDescent="0.3">
      <c r="A23" s="2" t="s">
        <v>101</v>
      </c>
      <c r="B23" s="692">
        <v>100</v>
      </c>
      <c r="C23" s="602">
        <v>100</v>
      </c>
      <c r="D23" s="738">
        <v>0</v>
      </c>
      <c r="E23" s="2">
        <v>0</v>
      </c>
      <c r="F23" s="2">
        <v>0</v>
      </c>
      <c r="G23" s="738">
        <v>0</v>
      </c>
      <c r="H23" s="1"/>
    </row>
    <row r="24" spans="1:8" ht="16.5" x14ac:dyDescent="0.3">
      <c r="A24" s="2" t="s">
        <v>88</v>
      </c>
      <c r="B24" s="692">
        <v>99.8</v>
      </c>
      <c r="C24" s="602">
        <v>98.26</v>
      </c>
      <c r="D24" s="738">
        <v>0</v>
      </c>
      <c r="E24" s="2">
        <v>0.2</v>
      </c>
      <c r="F24" s="2">
        <v>1.74</v>
      </c>
      <c r="G24" s="738">
        <v>0</v>
      </c>
      <c r="H24" s="1"/>
    </row>
    <row r="25" spans="1:8" ht="16.5" x14ac:dyDescent="0.3">
      <c r="A25" s="2" t="s">
        <v>94</v>
      </c>
      <c r="B25" s="692">
        <v>99.9</v>
      </c>
      <c r="C25" s="602">
        <v>99.41</v>
      </c>
      <c r="D25" s="738">
        <v>47.4</v>
      </c>
      <c r="E25" s="2">
        <v>0.1</v>
      </c>
      <c r="F25" s="2">
        <v>0.59</v>
      </c>
      <c r="G25" s="738">
        <v>0</v>
      </c>
      <c r="H25" s="1"/>
    </row>
    <row r="26" spans="1:8" ht="16.5" x14ac:dyDescent="0.3">
      <c r="A26" s="2" t="s">
        <v>95</v>
      </c>
      <c r="B26" s="692">
        <v>93.21</v>
      </c>
      <c r="C26" s="602">
        <v>97.03</v>
      </c>
      <c r="D26" s="738">
        <v>0</v>
      </c>
      <c r="E26" s="2">
        <v>6.79</v>
      </c>
      <c r="F26" s="2">
        <v>2.97</v>
      </c>
      <c r="G26" s="738">
        <v>0</v>
      </c>
      <c r="H26" s="1"/>
    </row>
    <row r="27" spans="1:8" ht="17.25" thickBot="1" x14ac:dyDescent="0.35">
      <c r="A27" s="695" t="s">
        <v>93</v>
      </c>
      <c r="B27" s="696">
        <v>99.57</v>
      </c>
      <c r="C27" s="695">
        <v>99.19</v>
      </c>
      <c r="D27" s="739">
        <v>0</v>
      </c>
      <c r="E27" s="695">
        <v>0.43</v>
      </c>
      <c r="F27" s="695">
        <v>0.81</v>
      </c>
      <c r="G27" s="739">
        <v>0</v>
      </c>
      <c r="H27" s="1"/>
    </row>
    <row r="28" spans="1:8" ht="18" thickTop="1" thickBot="1" x14ac:dyDescent="0.35">
      <c r="A28" s="717" t="s">
        <v>69</v>
      </c>
      <c r="B28" s="744">
        <v>87.54</v>
      </c>
      <c r="C28" s="717">
        <v>94.22</v>
      </c>
      <c r="D28" s="740">
        <v>86.7</v>
      </c>
      <c r="E28" s="717">
        <v>12.46</v>
      </c>
      <c r="F28" s="717">
        <v>5.78</v>
      </c>
      <c r="G28" s="740">
        <v>13.3</v>
      </c>
      <c r="H28" s="1"/>
    </row>
    <row r="29" spans="1:8" ht="16.5" x14ac:dyDescent="0.3">
      <c r="A29" s="46" t="s">
        <v>106</v>
      </c>
      <c r="B29" s="47"/>
      <c r="C29" s="48"/>
      <c r="D29" s="47"/>
      <c r="E29" s="47"/>
      <c r="F29" s="48"/>
      <c r="G29" s="47"/>
      <c r="H29" s="1"/>
    </row>
    <row r="30" spans="1:8" x14ac:dyDescent="0.25">
      <c r="A30" s="49"/>
      <c r="B30" s="49"/>
      <c r="C30" s="49"/>
      <c r="D30" s="49"/>
      <c r="E30" s="49"/>
      <c r="F30" s="49"/>
      <c r="G30" s="49"/>
    </row>
  </sheetData>
  <mergeCells count="3">
    <mergeCell ref="A4:A5"/>
    <mergeCell ref="B4:D4"/>
    <mergeCell ref="E4:G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workbookViewId="0">
      <selection activeCell="H17" sqref="H17"/>
    </sheetView>
  </sheetViews>
  <sheetFormatPr defaultRowHeight="15" x14ac:dyDescent="0.25"/>
  <cols>
    <col min="1" max="1" width="16" customWidth="1"/>
  </cols>
  <sheetData>
    <row r="3" spans="1:5" ht="17.25" thickBot="1" x14ac:dyDescent="0.3">
      <c r="A3" s="5" t="s">
        <v>333</v>
      </c>
    </row>
    <row r="4" spans="1:5" ht="17.25" thickBot="1" x14ac:dyDescent="0.35">
      <c r="A4" s="981" t="s">
        <v>143</v>
      </c>
      <c r="B4" s="931" t="s">
        <v>141</v>
      </c>
      <c r="C4" s="931"/>
      <c r="D4" s="931" t="s">
        <v>142</v>
      </c>
      <c r="E4" s="938"/>
    </row>
    <row r="5" spans="1:5" ht="18" thickTop="1" thickBot="1" x14ac:dyDescent="0.35">
      <c r="A5" s="982"/>
      <c r="B5" s="666" t="s">
        <v>75</v>
      </c>
      <c r="C5" s="666" t="s">
        <v>76</v>
      </c>
      <c r="D5" s="666" t="s">
        <v>75</v>
      </c>
      <c r="E5" s="667" t="s">
        <v>76</v>
      </c>
    </row>
    <row r="6" spans="1:5" ht="15.75" x14ac:dyDescent="0.25">
      <c r="A6" s="701" t="s">
        <v>103</v>
      </c>
      <c r="B6" s="701">
        <v>38.24</v>
      </c>
      <c r="C6" s="701">
        <v>25.71</v>
      </c>
      <c r="D6" s="701">
        <v>61.76</v>
      </c>
      <c r="E6" s="701">
        <v>74.290000000000006</v>
      </c>
    </row>
    <row r="7" spans="1:5" ht="15.75" x14ac:dyDescent="0.25">
      <c r="A7" s="701" t="s">
        <v>109</v>
      </c>
      <c r="B7" s="701">
        <v>22.35</v>
      </c>
      <c r="C7" s="701">
        <v>25</v>
      </c>
      <c r="D7" s="701">
        <v>77.650000000000006</v>
      </c>
      <c r="E7" s="701">
        <v>75</v>
      </c>
    </row>
    <row r="8" spans="1:5" ht="15.75" x14ac:dyDescent="0.25">
      <c r="A8" s="701" t="s">
        <v>110</v>
      </c>
      <c r="B8" s="701">
        <v>24</v>
      </c>
      <c r="C8" s="701">
        <v>19.61</v>
      </c>
      <c r="D8" s="701">
        <v>76</v>
      </c>
      <c r="E8" s="701">
        <v>80.39</v>
      </c>
    </row>
    <row r="9" spans="1:5" ht="15.75" x14ac:dyDescent="0.25">
      <c r="A9" s="701" t="s">
        <v>111</v>
      </c>
      <c r="B9" s="701">
        <v>40</v>
      </c>
      <c r="C9" s="701">
        <v>0</v>
      </c>
      <c r="D9" s="701">
        <v>60</v>
      </c>
      <c r="E9" s="701">
        <v>100</v>
      </c>
    </row>
    <row r="10" spans="1:5" ht="15.75" x14ac:dyDescent="0.25">
      <c r="A10" s="701" t="s">
        <v>112</v>
      </c>
      <c r="B10" s="701">
        <v>100</v>
      </c>
      <c r="C10" s="701">
        <v>100</v>
      </c>
      <c r="D10" s="701">
        <v>0</v>
      </c>
      <c r="E10" s="701">
        <v>0</v>
      </c>
    </row>
    <row r="11" spans="1:5" ht="15.75" x14ac:dyDescent="0.25">
      <c r="A11" s="701" t="s">
        <v>104</v>
      </c>
      <c r="B11" s="701">
        <v>72.73</v>
      </c>
      <c r="C11" s="701">
        <v>80.59</v>
      </c>
      <c r="D11" s="701">
        <v>27.27</v>
      </c>
      <c r="E11" s="701">
        <v>19.41</v>
      </c>
    </row>
    <row r="12" spans="1:5" ht="15.75" x14ac:dyDescent="0.25">
      <c r="A12" s="701" t="s">
        <v>83</v>
      </c>
      <c r="B12" s="701">
        <v>17.39</v>
      </c>
      <c r="C12" s="701">
        <v>35.29</v>
      </c>
      <c r="D12" s="701">
        <v>82.61</v>
      </c>
      <c r="E12" s="701">
        <v>64.709999999999994</v>
      </c>
    </row>
    <row r="13" spans="1:5" ht="15.75" x14ac:dyDescent="0.25">
      <c r="A13" s="701" t="s">
        <v>84</v>
      </c>
      <c r="B13" s="701">
        <v>21.33</v>
      </c>
      <c r="C13" s="701">
        <v>27.66</v>
      </c>
      <c r="D13" s="701">
        <v>78.67</v>
      </c>
      <c r="E13" s="701">
        <v>72.34</v>
      </c>
    </row>
    <row r="14" spans="1:5" ht="15.75" x14ac:dyDescent="0.25">
      <c r="A14" s="701" t="s">
        <v>85</v>
      </c>
      <c r="B14" s="701">
        <v>100</v>
      </c>
      <c r="C14" s="701">
        <v>100</v>
      </c>
      <c r="D14" s="701">
        <v>0</v>
      </c>
      <c r="E14" s="701">
        <v>0</v>
      </c>
    </row>
    <row r="15" spans="1:5" ht="15.75" x14ac:dyDescent="0.25">
      <c r="A15" s="701" t="s">
        <v>86</v>
      </c>
      <c r="B15" s="701">
        <v>20</v>
      </c>
      <c r="C15" s="701">
        <v>53.85</v>
      </c>
      <c r="D15" s="701">
        <v>80</v>
      </c>
      <c r="E15" s="701">
        <v>46.15</v>
      </c>
    </row>
    <row r="16" spans="1:5" ht="15.75" x14ac:dyDescent="0.25">
      <c r="A16" s="701" t="s">
        <v>97</v>
      </c>
      <c r="B16" s="701">
        <v>87.23</v>
      </c>
      <c r="C16" s="701">
        <v>71.790000000000006</v>
      </c>
      <c r="D16" s="701">
        <v>12.77</v>
      </c>
      <c r="E16" s="701">
        <v>28.21</v>
      </c>
    </row>
    <row r="17" spans="1:5" ht="15.75" x14ac:dyDescent="0.25">
      <c r="A17" s="701" t="s">
        <v>98</v>
      </c>
      <c r="B17" s="701">
        <v>77.78</v>
      </c>
      <c r="C17" s="701">
        <v>66.67</v>
      </c>
      <c r="D17" s="701">
        <v>22.22</v>
      </c>
      <c r="E17" s="701">
        <v>33.33</v>
      </c>
    </row>
    <row r="18" spans="1:5" ht="15.75" x14ac:dyDescent="0.25">
      <c r="A18" s="701" t="s">
        <v>100</v>
      </c>
      <c r="B18" s="701">
        <v>83.33</v>
      </c>
      <c r="C18" s="701">
        <v>100</v>
      </c>
      <c r="D18" s="701">
        <v>16.670000000000002</v>
      </c>
      <c r="E18" s="701">
        <v>0</v>
      </c>
    </row>
    <row r="19" spans="1:5" ht="15.75" x14ac:dyDescent="0.25">
      <c r="A19" s="701" t="s">
        <v>89</v>
      </c>
      <c r="B19" s="701">
        <v>69.44</v>
      </c>
      <c r="C19" s="701">
        <v>84.85</v>
      </c>
      <c r="D19" s="701">
        <v>30.56</v>
      </c>
      <c r="E19" s="701">
        <v>15.15</v>
      </c>
    </row>
    <row r="20" spans="1:5" ht="15.75" x14ac:dyDescent="0.25">
      <c r="A20" s="701" t="s">
        <v>90</v>
      </c>
      <c r="B20" s="701">
        <v>95.56</v>
      </c>
      <c r="C20" s="701">
        <v>98.41</v>
      </c>
      <c r="D20" s="701">
        <v>4.4400000000000004</v>
      </c>
      <c r="E20" s="701">
        <v>1.59</v>
      </c>
    </row>
    <row r="21" spans="1:5" ht="15.75" x14ac:dyDescent="0.25">
      <c r="A21" s="701" t="s">
        <v>102</v>
      </c>
      <c r="B21" s="701">
        <v>48.57</v>
      </c>
      <c r="C21" s="701">
        <v>67.86</v>
      </c>
      <c r="D21" s="701">
        <v>51.43</v>
      </c>
      <c r="E21" s="701">
        <v>32.14</v>
      </c>
    </row>
    <row r="22" spans="1:5" ht="15.75" x14ac:dyDescent="0.25">
      <c r="A22" s="701" t="s">
        <v>99</v>
      </c>
      <c r="B22" s="701">
        <v>100</v>
      </c>
      <c r="C22" s="701">
        <v>100</v>
      </c>
      <c r="D22" s="701">
        <v>0</v>
      </c>
      <c r="E22" s="701">
        <v>0</v>
      </c>
    </row>
    <row r="23" spans="1:5" ht="15.75" x14ac:dyDescent="0.25">
      <c r="A23" s="701" t="s">
        <v>88</v>
      </c>
      <c r="B23" s="701">
        <v>54.17</v>
      </c>
      <c r="C23" s="701">
        <v>91.84</v>
      </c>
      <c r="D23" s="701">
        <v>45.83</v>
      </c>
      <c r="E23" s="701">
        <v>8.16</v>
      </c>
    </row>
    <row r="24" spans="1:5" ht="15.75" x14ac:dyDescent="0.25">
      <c r="A24" s="701" t="s">
        <v>94</v>
      </c>
      <c r="B24" s="701">
        <v>60.53</v>
      </c>
      <c r="C24" s="701">
        <v>76.14</v>
      </c>
      <c r="D24" s="701">
        <v>39.47</v>
      </c>
      <c r="E24" s="701">
        <v>23.86</v>
      </c>
    </row>
    <row r="25" spans="1:5" ht="15.75" x14ac:dyDescent="0.25">
      <c r="A25" s="701" t="s">
        <v>95</v>
      </c>
      <c r="B25" s="701">
        <v>45.83</v>
      </c>
      <c r="C25" s="701">
        <v>64.709999999999994</v>
      </c>
      <c r="D25" s="701">
        <v>54.17</v>
      </c>
      <c r="E25" s="701">
        <v>35.29</v>
      </c>
    </row>
    <row r="26" spans="1:5" ht="16.5" thickBot="1" x14ac:dyDescent="0.3">
      <c r="A26" s="703" t="s">
        <v>93</v>
      </c>
      <c r="B26" s="703">
        <v>57.89</v>
      </c>
      <c r="C26" s="703">
        <v>77.27</v>
      </c>
      <c r="D26" s="703">
        <v>42.11</v>
      </c>
      <c r="E26" s="703">
        <v>22.73</v>
      </c>
    </row>
    <row r="27" spans="1:5" ht="17.25" thickTop="1" thickBot="1" x14ac:dyDescent="0.3">
      <c r="A27" s="706" t="s">
        <v>69</v>
      </c>
      <c r="B27" s="706">
        <v>46.87</v>
      </c>
      <c r="C27" s="706">
        <v>59.82</v>
      </c>
      <c r="D27" s="706">
        <v>53.13</v>
      </c>
      <c r="E27" s="706">
        <v>40.18</v>
      </c>
    </row>
    <row r="28" spans="1:5" ht="16.5" x14ac:dyDescent="0.25">
      <c r="A28" s="46" t="s">
        <v>25</v>
      </c>
      <c r="B28" s="47"/>
      <c r="C28" s="665"/>
      <c r="D28" s="47"/>
    </row>
    <row r="29" spans="1:5" x14ac:dyDescent="0.25">
      <c r="C29" s="49"/>
      <c r="D29" s="49"/>
      <c r="E29" s="49"/>
    </row>
  </sheetData>
  <mergeCells count="3">
    <mergeCell ref="B4:C4"/>
    <mergeCell ref="D4:E4"/>
    <mergeCell ref="A4:A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7"/>
  <sheetViews>
    <sheetView workbookViewId="0">
      <selection activeCell="D40" sqref="D40"/>
    </sheetView>
  </sheetViews>
  <sheetFormatPr defaultColWidth="16.5703125" defaultRowHeight="15" x14ac:dyDescent="0.25"/>
  <cols>
    <col min="1" max="1" width="12.5703125" style="108" customWidth="1"/>
    <col min="2" max="3" width="6" style="108" bestFit="1" customWidth="1"/>
    <col min="4" max="4" width="5.5703125" style="108" bestFit="1" customWidth="1"/>
    <col min="5" max="6" width="6" style="108" bestFit="1" customWidth="1"/>
    <col min="7" max="7" width="5.5703125" style="108" bestFit="1" customWidth="1"/>
    <col min="8" max="9" width="6" style="108" bestFit="1" customWidth="1"/>
    <col min="10" max="10" width="6.5703125" style="108" bestFit="1" customWidth="1"/>
    <col min="11" max="12" width="6" style="108" bestFit="1" customWidth="1"/>
    <col min="13" max="13" width="6.5703125" style="108" bestFit="1" customWidth="1"/>
    <col min="14" max="15" width="6" style="108" bestFit="1" customWidth="1"/>
    <col min="16" max="16" width="6.5703125" style="108" bestFit="1" customWidth="1"/>
    <col min="17" max="18" width="6" style="108" bestFit="1" customWidth="1"/>
    <col min="19" max="19" width="5.5703125" style="108" bestFit="1" customWidth="1"/>
    <col min="20" max="20" width="5" style="108" bestFit="1" customWidth="1"/>
    <col min="21" max="21" width="6" style="108" bestFit="1" customWidth="1"/>
    <col min="22" max="22" width="4.85546875" style="108" bestFit="1" customWidth="1"/>
    <col min="23" max="16384" width="16.5703125" style="108"/>
  </cols>
  <sheetData>
    <row r="3" spans="1:22" ht="17.25" thickBot="1" x14ac:dyDescent="0.35">
      <c r="A3" s="5" t="s">
        <v>334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4.5" customHeight="1" thickBot="1" x14ac:dyDescent="0.3">
      <c r="A4" s="989" t="s">
        <v>65</v>
      </c>
      <c r="B4" s="986" t="s">
        <v>350</v>
      </c>
      <c r="C4" s="987"/>
      <c r="D4" s="988"/>
      <c r="E4" s="986" t="s">
        <v>146</v>
      </c>
      <c r="F4" s="987"/>
      <c r="G4" s="988"/>
      <c r="H4" s="983" t="s">
        <v>147</v>
      </c>
      <c r="I4" s="984"/>
      <c r="J4" s="985"/>
      <c r="K4" s="983" t="s">
        <v>148</v>
      </c>
      <c r="L4" s="984"/>
      <c r="M4" s="985"/>
      <c r="N4" s="983" t="s">
        <v>149</v>
      </c>
      <c r="O4" s="984"/>
      <c r="P4" s="985"/>
      <c r="Q4" s="983" t="s">
        <v>150</v>
      </c>
      <c r="R4" s="984"/>
      <c r="S4" s="985"/>
      <c r="T4" s="983" t="s">
        <v>151</v>
      </c>
      <c r="U4" s="984"/>
      <c r="V4" s="985"/>
    </row>
    <row r="5" spans="1:22" ht="39" thickBot="1" x14ac:dyDescent="0.3">
      <c r="A5" s="990"/>
      <c r="B5" s="847" t="s">
        <v>75</v>
      </c>
      <c r="C5" s="848" t="s">
        <v>76</v>
      </c>
      <c r="D5" s="849" t="s">
        <v>77</v>
      </c>
      <c r="E5" s="847" t="s">
        <v>75</v>
      </c>
      <c r="F5" s="848" t="s">
        <v>76</v>
      </c>
      <c r="G5" s="848" t="s">
        <v>77</v>
      </c>
      <c r="H5" s="847" t="s">
        <v>75</v>
      </c>
      <c r="I5" s="848" t="s">
        <v>76</v>
      </c>
      <c r="J5" s="849" t="s">
        <v>77</v>
      </c>
      <c r="K5" s="847" t="s">
        <v>75</v>
      </c>
      <c r="L5" s="848" t="s">
        <v>76</v>
      </c>
      <c r="M5" s="849" t="s">
        <v>77</v>
      </c>
      <c r="N5" s="847" t="s">
        <v>75</v>
      </c>
      <c r="O5" s="848" t="s">
        <v>76</v>
      </c>
      <c r="P5" s="849" t="s">
        <v>77</v>
      </c>
      <c r="Q5" s="847" t="s">
        <v>75</v>
      </c>
      <c r="R5" s="848" t="s">
        <v>76</v>
      </c>
      <c r="S5" s="849" t="s">
        <v>77</v>
      </c>
      <c r="T5" s="847" t="s">
        <v>75</v>
      </c>
      <c r="U5" s="848" t="s">
        <v>76</v>
      </c>
      <c r="V5" s="849" t="s">
        <v>77</v>
      </c>
    </row>
    <row r="6" spans="1:22" ht="15.75" thickTop="1" x14ac:dyDescent="0.25">
      <c r="A6" s="850" t="s">
        <v>32</v>
      </c>
      <c r="B6" s="851">
        <v>44.12</v>
      </c>
      <c r="C6" s="852">
        <v>13.64</v>
      </c>
      <c r="D6" s="853">
        <f>VLOOKUP(A6,'[5]Table 21'!A$4:I$30,2,0)</f>
        <v>0</v>
      </c>
      <c r="E6" s="854">
        <v>2.94</v>
      </c>
      <c r="F6" s="854">
        <v>0</v>
      </c>
      <c r="G6" s="855">
        <f>VLOOKUP(A6,'[5]Table 21'!A$4:I$30,3,)</f>
        <v>0</v>
      </c>
      <c r="H6" s="851">
        <v>47.06</v>
      </c>
      <c r="I6" s="852">
        <v>77.27</v>
      </c>
      <c r="J6" s="853">
        <f>VLOOKUP(A6,'[5]Table 21'!A$4:I$30,4,2)</f>
        <v>28.57</v>
      </c>
      <c r="K6" s="854">
        <v>0</v>
      </c>
      <c r="L6" s="854">
        <v>4.55</v>
      </c>
      <c r="M6" s="853">
        <f>VLOOKUP(A6,'[5]Table 21'!A$4:I$30,5,0)</f>
        <v>0</v>
      </c>
      <c r="N6" s="854">
        <v>5.88</v>
      </c>
      <c r="O6" s="854">
        <v>0</v>
      </c>
      <c r="P6" s="853">
        <f>VLOOKUP(A6,'[5]Table 21'!A$4:I$30,6,0)</f>
        <v>0</v>
      </c>
      <c r="Q6" s="854">
        <v>0</v>
      </c>
      <c r="R6" s="854">
        <v>0</v>
      </c>
      <c r="S6" s="853">
        <f>VLOOKUP(A6,'[5]Table 21'!A$4:I$30,7,0)</f>
        <v>0</v>
      </c>
      <c r="T6" s="854">
        <v>0</v>
      </c>
      <c r="U6" s="854">
        <v>4.55</v>
      </c>
      <c r="V6" s="853">
        <v>0</v>
      </c>
    </row>
    <row r="7" spans="1:22" x14ac:dyDescent="0.25">
      <c r="A7" s="850" t="s">
        <v>33</v>
      </c>
      <c r="B7" s="851">
        <v>14.49</v>
      </c>
      <c r="C7" s="852">
        <v>13.51</v>
      </c>
      <c r="D7" s="853">
        <f>VLOOKUP(A7,'[5]Table 21'!A$4:I$30,2,0)</f>
        <v>0</v>
      </c>
      <c r="E7" s="854">
        <v>2.9</v>
      </c>
      <c r="F7" s="854">
        <v>8.11</v>
      </c>
      <c r="G7" s="855">
        <f>VLOOKUP(A7,'[5]Table 21'!A$4:I$30,3,)</f>
        <v>0</v>
      </c>
      <c r="H7" s="851">
        <v>57.97</v>
      </c>
      <c r="I7" s="852">
        <v>70.27</v>
      </c>
      <c r="J7" s="853">
        <v>0</v>
      </c>
      <c r="K7" s="854">
        <v>0</v>
      </c>
      <c r="L7" s="854">
        <v>0</v>
      </c>
      <c r="M7" s="853">
        <f>VLOOKUP(A7,'[5]Table 21'!A$4:I$30,5,0)</f>
        <v>0</v>
      </c>
      <c r="N7" s="854">
        <v>24.64</v>
      </c>
      <c r="O7" s="854">
        <v>8.11</v>
      </c>
      <c r="P7" s="853">
        <f>VLOOKUP(A7,'[5]Table 21'!A$4:I$30,6,0)</f>
        <v>20</v>
      </c>
      <c r="Q7" s="854">
        <v>0</v>
      </c>
      <c r="R7" s="854">
        <v>0</v>
      </c>
      <c r="S7" s="853">
        <f>VLOOKUP(A7,'[5]Table 21'!A$4:I$30,7,0)</f>
        <v>0</v>
      </c>
      <c r="T7" s="854">
        <v>0</v>
      </c>
      <c r="U7" s="854">
        <v>0</v>
      </c>
      <c r="V7" s="853">
        <v>0</v>
      </c>
    </row>
    <row r="8" spans="1:22" x14ac:dyDescent="0.25">
      <c r="A8" s="850" t="s">
        <v>34</v>
      </c>
      <c r="B8" s="851">
        <v>39.47</v>
      </c>
      <c r="C8" s="852">
        <v>19.05</v>
      </c>
      <c r="D8" s="853">
        <v>0</v>
      </c>
      <c r="E8" s="854">
        <v>7.89</v>
      </c>
      <c r="F8" s="854">
        <v>0</v>
      </c>
      <c r="G8" s="855">
        <v>0</v>
      </c>
      <c r="H8" s="851">
        <v>44.74</v>
      </c>
      <c r="I8" s="852">
        <v>14.29</v>
      </c>
      <c r="J8" s="853">
        <v>0</v>
      </c>
      <c r="K8" s="854">
        <v>2.63</v>
      </c>
      <c r="L8" s="854">
        <v>4.76</v>
      </c>
      <c r="M8" s="853">
        <v>0</v>
      </c>
      <c r="N8" s="854">
        <v>5.26</v>
      </c>
      <c r="O8" s="854">
        <v>4.76</v>
      </c>
      <c r="P8" s="853">
        <v>0</v>
      </c>
      <c r="Q8" s="854">
        <v>0</v>
      </c>
      <c r="R8" s="854">
        <v>52.38</v>
      </c>
      <c r="S8" s="853">
        <v>0</v>
      </c>
      <c r="T8" s="854">
        <v>0</v>
      </c>
      <c r="U8" s="854">
        <v>4.76</v>
      </c>
      <c r="V8" s="853">
        <v>0</v>
      </c>
    </row>
    <row r="9" spans="1:22" x14ac:dyDescent="0.25">
      <c r="A9" s="850" t="s">
        <v>35</v>
      </c>
      <c r="B9" s="851">
        <v>7.84</v>
      </c>
      <c r="C9" s="852">
        <v>36.36</v>
      </c>
      <c r="D9" s="853">
        <f>VLOOKUP(A9,'[5]Table 21'!A$4:I$30,2,0)</f>
        <v>14.29</v>
      </c>
      <c r="E9" s="854">
        <v>0</v>
      </c>
      <c r="F9" s="854">
        <v>18.18</v>
      </c>
      <c r="G9" s="855">
        <f>VLOOKUP(A9,'[5]Table 21'!A$4:I$30,3,)</f>
        <v>0</v>
      </c>
      <c r="H9" s="851">
        <v>7.84</v>
      </c>
      <c r="I9" s="852">
        <v>9.09</v>
      </c>
      <c r="J9" s="853">
        <f>VLOOKUP(A9,'[5]Table 21'!A$4:I$30,4,2)</f>
        <v>28.57</v>
      </c>
      <c r="K9" s="854">
        <v>72.55</v>
      </c>
      <c r="L9" s="854">
        <v>18.18</v>
      </c>
      <c r="M9" s="853">
        <f>VLOOKUP(A9,'[5]Table 21'!A$4:I$30,5,0)</f>
        <v>0</v>
      </c>
      <c r="N9" s="854">
        <v>1.96</v>
      </c>
      <c r="O9" s="854">
        <v>9.09</v>
      </c>
      <c r="P9" s="853">
        <f>VLOOKUP(A9,'[5]Table 21'!A$4:I$30,6,0)</f>
        <v>7.14</v>
      </c>
      <c r="Q9" s="854">
        <v>9.8000000000000007</v>
      </c>
      <c r="R9" s="854">
        <v>6.06</v>
      </c>
      <c r="S9" s="853">
        <f>VLOOKUP(A9,'[5]Table 21'!A$4:I$30,7,0)</f>
        <v>0</v>
      </c>
      <c r="T9" s="854">
        <v>0</v>
      </c>
      <c r="U9" s="854">
        <v>3.03</v>
      </c>
      <c r="V9" s="853">
        <v>0</v>
      </c>
    </row>
    <row r="10" spans="1:22" x14ac:dyDescent="0.25">
      <c r="A10" s="850" t="s">
        <v>37</v>
      </c>
      <c r="B10" s="851">
        <v>23.17</v>
      </c>
      <c r="C10" s="852">
        <v>29.82</v>
      </c>
      <c r="D10" s="853">
        <f>VLOOKUP(A10,'[5]Table 21'!A$4:I$30,2,0)</f>
        <v>7.14</v>
      </c>
      <c r="E10" s="854">
        <v>0.61</v>
      </c>
      <c r="F10" s="854">
        <v>5.26</v>
      </c>
      <c r="G10" s="855">
        <f>VLOOKUP(A10,'[5]Table 21'!A$4:I$30,3,)</f>
        <v>0</v>
      </c>
      <c r="H10" s="851">
        <v>12.2</v>
      </c>
      <c r="I10" s="852">
        <v>7.02</v>
      </c>
      <c r="J10" s="853">
        <v>0</v>
      </c>
      <c r="K10" s="854">
        <v>32.93</v>
      </c>
      <c r="L10" s="854">
        <v>12.28</v>
      </c>
      <c r="M10" s="853">
        <f>VLOOKUP(A10,'[5]Table 21'!A$4:I$30,5,0)</f>
        <v>0</v>
      </c>
      <c r="N10" s="854">
        <v>3.05</v>
      </c>
      <c r="O10" s="854">
        <v>1.75</v>
      </c>
      <c r="P10" s="853">
        <f>VLOOKUP(A10,'[5]Table 21'!A$4:I$30,6,0)</f>
        <v>0</v>
      </c>
      <c r="Q10" s="854">
        <v>27.44</v>
      </c>
      <c r="R10" s="854">
        <v>43.86</v>
      </c>
      <c r="S10" s="853">
        <f>VLOOKUP(A10,'[5]Table 21'!A$4:I$30,7,0)</f>
        <v>0</v>
      </c>
      <c r="T10" s="854">
        <v>0.61</v>
      </c>
      <c r="U10" s="854">
        <v>0</v>
      </c>
      <c r="V10" s="853">
        <v>0</v>
      </c>
    </row>
    <row r="11" spans="1:22" x14ac:dyDescent="0.25">
      <c r="A11" s="850" t="s">
        <v>38</v>
      </c>
      <c r="B11" s="851">
        <v>15.38</v>
      </c>
      <c r="C11" s="852">
        <v>55</v>
      </c>
      <c r="D11" s="853">
        <f>VLOOKUP(A11,'[5]Table 21'!A$4:I$30,2,0)</f>
        <v>33.33</v>
      </c>
      <c r="E11" s="854">
        <v>2.56</v>
      </c>
      <c r="F11" s="854">
        <v>5</v>
      </c>
      <c r="G11" s="855">
        <f>VLOOKUP(A11,'[5]Table 21'!A$4:I$30,3,)</f>
        <v>0</v>
      </c>
      <c r="H11" s="851">
        <v>51.28</v>
      </c>
      <c r="I11" s="852">
        <v>0</v>
      </c>
      <c r="J11" s="853">
        <f>VLOOKUP(A11,'[5]Table 21'!A$4:I$30,4,2)</f>
        <v>28.57</v>
      </c>
      <c r="K11" s="854">
        <v>23.08</v>
      </c>
      <c r="L11" s="854">
        <v>10</v>
      </c>
      <c r="M11" s="853">
        <f>VLOOKUP(A11,'[5]Table 21'!A$4:I$30,5,0)</f>
        <v>0</v>
      </c>
      <c r="N11" s="854">
        <v>5.13</v>
      </c>
      <c r="O11" s="854">
        <v>20</v>
      </c>
      <c r="P11" s="853">
        <f>VLOOKUP(A11,'[5]Table 21'!A$4:I$30,6,0)</f>
        <v>0</v>
      </c>
      <c r="Q11" s="854">
        <v>0</v>
      </c>
      <c r="R11" s="854">
        <v>10</v>
      </c>
      <c r="S11" s="853">
        <f>VLOOKUP(A11,'[5]Table 21'!A$4:I$30,7,0)</f>
        <v>0</v>
      </c>
      <c r="T11" s="854">
        <v>2.56</v>
      </c>
      <c r="U11" s="854">
        <v>0</v>
      </c>
      <c r="V11" s="853">
        <v>0</v>
      </c>
    </row>
    <row r="12" spans="1:22" x14ac:dyDescent="0.25">
      <c r="A12" s="850" t="s">
        <v>39</v>
      </c>
      <c r="B12" s="851">
        <v>5.08</v>
      </c>
      <c r="C12" s="852">
        <v>11.32</v>
      </c>
      <c r="D12" s="853">
        <f>VLOOKUP(A12,'[5]Table 21'!A$4:I$30,2,0)</f>
        <v>0</v>
      </c>
      <c r="E12" s="854">
        <v>20.34</v>
      </c>
      <c r="F12" s="854">
        <v>35.85</v>
      </c>
      <c r="G12" s="855">
        <f>VLOOKUP(A12,'[5]Table 21'!A$4:I$30,3,)</f>
        <v>0</v>
      </c>
      <c r="H12" s="851">
        <v>10.17</v>
      </c>
      <c r="I12" s="852">
        <v>1.89</v>
      </c>
      <c r="J12" s="853">
        <v>0</v>
      </c>
      <c r="K12" s="854">
        <v>37.29</v>
      </c>
      <c r="L12" s="854">
        <v>24.53</v>
      </c>
      <c r="M12" s="853">
        <f>VLOOKUP(A12,'[5]Table 21'!A$4:I$30,5,0)</f>
        <v>100</v>
      </c>
      <c r="N12" s="854">
        <v>6.78</v>
      </c>
      <c r="O12" s="854">
        <v>1.89</v>
      </c>
      <c r="P12" s="853">
        <f>VLOOKUP(A12,'[5]Table 21'!A$4:I$30,6,0)</f>
        <v>0</v>
      </c>
      <c r="Q12" s="854">
        <v>20.34</v>
      </c>
      <c r="R12" s="854">
        <v>22.64</v>
      </c>
      <c r="S12" s="853">
        <f>VLOOKUP(A12,'[5]Table 21'!A$4:I$30,7,0)</f>
        <v>0</v>
      </c>
      <c r="T12" s="854">
        <v>0</v>
      </c>
      <c r="U12" s="854">
        <v>1.89</v>
      </c>
      <c r="V12" s="853">
        <v>0</v>
      </c>
    </row>
    <row r="13" spans="1:22" x14ac:dyDescent="0.25">
      <c r="A13" s="850" t="s">
        <v>40</v>
      </c>
      <c r="B13" s="851">
        <v>0</v>
      </c>
      <c r="C13" s="852">
        <v>0</v>
      </c>
      <c r="D13" s="853">
        <f>VLOOKUP(A13,'[5]Table 21'!A$4:I$30,2,0)</f>
        <v>0</v>
      </c>
      <c r="E13" s="854">
        <v>0</v>
      </c>
      <c r="F13" s="854">
        <v>0</v>
      </c>
      <c r="G13" s="855">
        <f>VLOOKUP(A13,'[5]Table 21'!A$4:I$30,3,)</f>
        <v>0</v>
      </c>
      <c r="H13" s="851">
        <v>58.33</v>
      </c>
      <c r="I13" s="852">
        <v>40</v>
      </c>
      <c r="J13" s="853">
        <f>VLOOKUP(A13,'[5]Table 21'!A$4:I$30,4,2)</f>
        <v>62.5</v>
      </c>
      <c r="K13" s="854">
        <v>33.33</v>
      </c>
      <c r="L13" s="854">
        <v>40</v>
      </c>
      <c r="M13" s="853">
        <f>VLOOKUP(A13,'[5]Table 21'!A$4:I$30,5,0)</f>
        <v>0</v>
      </c>
      <c r="N13" s="854">
        <v>8.33</v>
      </c>
      <c r="O13" s="854">
        <v>6.67</v>
      </c>
      <c r="P13" s="853">
        <f>VLOOKUP(A13,'[5]Table 21'!A$4:I$30,6,0)</f>
        <v>12.5</v>
      </c>
      <c r="Q13" s="854">
        <v>0</v>
      </c>
      <c r="R13" s="854">
        <v>13.33</v>
      </c>
      <c r="S13" s="853">
        <f>VLOOKUP(A13,'[5]Table 21'!A$4:I$30,7,0)</f>
        <v>25</v>
      </c>
      <c r="T13" s="854">
        <v>0</v>
      </c>
      <c r="U13" s="854">
        <v>0</v>
      </c>
      <c r="V13" s="853">
        <v>0</v>
      </c>
    </row>
    <row r="14" spans="1:22" x14ac:dyDescent="0.25">
      <c r="A14" s="850" t="s">
        <v>41</v>
      </c>
      <c r="B14" s="851">
        <v>23.81</v>
      </c>
      <c r="C14" s="852">
        <v>15.79</v>
      </c>
      <c r="D14" s="853">
        <f>VLOOKUP(A14,'[5]Table 21'!A$4:I$30,2,0)</f>
        <v>0</v>
      </c>
      <c r="E14" s="854">
        <v>4.76</v>
      </c>
      <c r="F14" s="854">
        <v>15.79</v>
      </c>
      <c r="G14" s="855">
        <f>VLOOKUP(A14,'[5]Table 21'!A$4:I$30,3,)</f>
        <v>0</v>
      </c>
      <c r="H14" s="851">
        <v>33.33</v>
      </c>
      <c r="I14" s="852">
        <v>47.37</v>
      </c>
      <c r="J14" s="853">
        <f>VLOOKUP(A14,'[5]Table 21'!A$4:I$30,4,2)</f>
        <v>25</v>
      </c>
      <c r="K14" s="854">
        <v>9.52</v>
      </c>
      <c r="L14" s="854">
        <v>5.26</v>
      </c>
      <c r="M14" s="853">
        <f>VLOOKUP(A14,'[5]Table 21'!A$4:I$30,5,0)</f>
        <v>0</v>
      </c>
      <c r="N14" s="854">
        <v>23.81</v>
      </c>
      <c r="O14" s="854">
        <v>0</v>
      </c>
      <c r="P14" s="853">
        <f>VLOOKUP(A14,'[5]Table 21'!A$4:I$30,6,0)</f>
        <v>0</v>
      </c>
      <c r="Q14" s="854">
        <v>4.76</v>
      </c>
      <c r="R14" s="854">
        <v>15.79</v>
      </c>
      <c r="S14" s="853">
        <f>VLOOKUP(A14,'[5]Table 21'!A$4:I$30,7,0)</f>
        <v>0</v>
      </c>
      <c r="T14" s="854">
        <v>0</v>
      </c>
      <c r="U14" s="854">
        <v>0</v>
      </c>
      <c r="V14" s="853">
        <v>0</v>
      </c>
    </row>
    <row r="15" spans="1:22" x14ac:dyDescent="0.25">
      <c r="A15" s="850" t="s">
        <v>42</v>
      </c>
      <c r="B15" s="851">
        <v>5</v>
      </c>
      <c r="C15" s="852">
        <v>72.73</v>
      </c>
      <c r="D15" s="853">
        <v>0</v>
      </c>
      <c r="E15" s="854">
        <v>35</v>
      </c>
      <c r="F15" s="854">
        <v>9.09</v>
      </c>
      <c r="G15" s="855">
        <v>0</v>
      </c>
      <c r="H15" s="851">
        <v>40</v>
      </c>
      <c r="I15" s="852">
        <v>18.18</v>
      </c>
      <c r="J15" s="853">
        <v>0</v>
      </c>
      <c r="K15" s="854">
        <v>10</v>
      </c>
      <c r="L15" s="854">
        <v>0</v>
      </c>
      <c r="M15" s="853">
        <v>0</v>
      </c>
      <c r="N15" s="854">
        <v>10</v>
      </c>
      <c r="O15" s="854">
        <v>0</v>
      </c>
      <c r="P15" s="853">
        <v>0</v>
      </c>
      <c r="Q15" s="854">
        <v>0</v>
      </c>
      <c r="R15" s="854">
        <v>0</v>
      </c>
      <c r="S15" s="853">
        <v>0</v>
      </c>
      <c r="T15" s="854">
        <v>0</v>
      </c>
      <c r="U15" s="854">
        <v>0</v>
      </c>
      <c r="V15" s="853">
        <v>0</v>
      </c>
    </row>
    <row r="16" spans="1:22" x14ac:dyDescent="0.25">
      <c r="A16" s="850" t="s">
        <v>43</v>
      </c>
      <c r="B16" s="851">
        <v>25</v>
      </c>
      <c r="C16" s="852">
        <v>20.45</v>
      </c>
      <c r="D16" s="853">
        <f>VLOOKUP(A16,'[5]Table 21'!A$4:I$30,2,0)</f>
        <v>0</v>
      </c>
      <c r="E16" s="854">
        <v>7.69</v>
      </c>
      <c r="F16" s="854">
        <v>13.64</v>
      </c>
      <c r="G16" s="855">
        <f>VLOOKUP(A16,'[5]Table 21'!A$4:I$30,3,)</f>
        <v>0</v>
      </c>
      <c r="H16" s="851">
        <v>40.380000000000003</v>
      </c>
      <c r="I16" s="852">
        <v>34.090000000000003</v>
      </c>
      <c r="J16" s="853">
        <v>0</v>
      </c>
      <c r="K16" s="854">
        <v>25</v>
      </c>
      <c r="L16" s="854">
        <v>2.27</v>
      </c>
      <c r="M16" s="853">
        <f>VLOOKUP(A16,'[5]Table 21'!A$4:I$30,5,0)</f>
        <v>0</v>
      </c>
      <c r="N16" s="854">
        <v>1.92</v>
      </c>
      <c r="O16" s="854">
        <v>9.09</v>
      </c>
      <c r="P16" s="853">
        <f>VLOOKUP(A16,'[5]Table 21'!A$4:I$30,6,0)</f>
        <v>20</v>
      </c>
      <c r="Q16" s="854">
        <v>0</v>
      </c>
      <c r="R16" s="854">
        <v>0</v>
      </c>
      <c r="S16" s="853">
        <f>VLOOKUP(A16,'[5]Table 21'!A$4:I$30,7,0)</f>
        <v>0</v>
      </c>
      <c r="T16" s="854">
        <v>0</v>
      </c>
      <c r="U16" s="854">
        <v>20.45</v>
      </c>
      <c r="V16" s="853">
        <v>0</v>
      </c>
    </row>
    <row r="17" spans="1:22" x14ac:dyDescent="0.25">
      <c r="A17" s="850" t="s">
        <v>44</v>
      </c>
      <c r="B17" s="851">
        <v>11.9</v>
      </c>
      <c r="C17" s="852">
        <v>42.86</v>
      </c>
      <c r="D17" s="853">
        <f>VLOOKUP(A17,'[5]Table 21'!A$4:I$30,2,0)</f>
        <v>0</v>
      </c>
      <c r="E17" s="854">
        <v>2.38</v>
      </c>
      <c r="F17" s="854">
        <v>14.29</v>
      </c>
      <c r="G17" s="855">
        <f>VLOOKUP(A17,'[5]Table 21'!A$4:I$30,3,)</f>
        <v>0</v>
      </c>
      <c r="H17" s="851">
        <v>16.670000000000002</v>
      </c>
      <c r="I17" s="852">
        <v>0</v>
      </c>
      <c r="J17" s="853">
        <v>0</v>
      </c>
      <c r="K17" s="854">
        <v>61.9</v>
      </c>
      <c r="L17" s="854">
        <v>42.86</v>
      </c>
      <c r="M17" s="853">
        <f>VLOOKUP(A17,'[5]Table 21'!A$4:I$30,5,0)</f>
        <v>0</v>
      </c>
      <c r="N17" s="854">
        <v>7.14</v>
      </c>
      <c r="O17" s="854">
        <v>0</v>
      </c>
      <c r="P17" s="853">
        <f>VLOOKUP(A17,'[5]Table 21'!A$4:I$30,6,0)</f>
        <v>71.430000000000007</v>
      </c>
      <c r="Q17" s="854">
        <v>0</v>
      </c>
      <c r="R17" s="854">
        <v>0</v>
      </c>
      <c r="S17" s="853">
        <f>VLOOKUP(A17,'[5]Table 21'!A$4:I$30,7,0)</f>
        <v>0</v>
      </c>
      <c r="T17" s="854">
        <v>0</v>
      </c>
      <c r="U17" s="854">
        <v>0</v>
      </c>
      <c r="V17" s="853">
        <v>0</v>
      </c>
    </row>
    <row r="18" spans="1:22" x14ac:dyDescent="0.25">
      <c r="A18" s="850" t="s">
        <v>45</v>
      </c>
      <c r="B18" s="851">
        <v>27.66</v>
      </c>
      <c r="C18" s="852">
        <v>13.51</v>
      </c>
      <c r="D18" s="853">
        <f>VLOOKUP(A18,'[5]Table 21'!A$4:I$30,2,0)</f>
        <v>0</v>
      </c>
      <c r="E18" s="854">
        <v>10.64</v>
      </c>
      <c r="F18" s="854">
        <v>21.62</v>
      </c>
      <c r="G18" s="855">
        <f>VLOOKUP(A18,'[5]Table 21'!A$4:I$30,3,)</f>
        <v>42.86</v>
      </c>
      <c r="H18" s="851">
        <v>14.89</v>
      </c>
      <c r="I18" s="852">
        <v>18.920000000000002</v>
      </c>
      <c r="J18" s="853">
        <f>VLOOKUP(A18,'[5]Table 21'!A$4:I$30,4,2)</f>
        <v>28.57</v>
      </c>
      <c r="K18" s="854">
        <v>36.17</v>
      </c>
      <c r="L18" s="854">
        <v>21.62</v>
      </c>
      <c r="M18" s="853">
        <f>VLOOKUP(A18,'[5]Table 21'!A$4:I$30,5,0)</f>
        <v>0</v>
      </c>
      <c r="N18" s="854">
        <v>10.64</v>
      </c>
      <c r="O18" s="854">
        <v>24.32</v>
      </c>
      <c r="P18" s="853">
        <f>VLOOKUP(A18,'[5]Table 21'!A$4:I$30,6,0)</f>
        <v>7.14</v>
      </c>
      <c r="Q18" s="854">
        <v>0</v>
      </c>
      <c r="R18" s="854">
        <v>0</v>
      </c>
      <c r="S18" s="853">
        <f>VLOOKUP(A18,'[5]Table 21'!A$4:I$30,7,0)</f>
        <v>7.14</v>
      </c>
      <c r="T18" s="854">
        <v>0</v>
      </c>
      <c r="U18" s="854">
        <v>0</v>
      </c>
      <c r="V18" s="853">
        <v>0</v>
      </c>
    </row>
    <row r="19" spans="1:22" x14ac:dyDescent="0.25">
      <c r="A19" s="850" t="s">
        <v>46</v>
      </c>
      <c r="B19" s="851">
        <v>17.239999999999998</v>
      </c>
      <c r="C19" s="852">
        <v>14.29</v>
      </c>
      <c r="D19" s="853">
        <f>VLOOKUP(A19,'[5]Table 21'!A$4:I$30,2,0)</f>
        <v>0</v>
      </c>
      <c r="E19" s="854">
        <v>3.45</v>
      </c>
      <c r="F19" s="854">
        <v>6.12</v>
      </c>
      <c r="G19" s="855">
        <f>VLOOKUP(A19,'[5]Table 21'!A$4:I$30,3,)</f>
        <v>23.08</v>
      </c>
      <c r="H19" s="851">
        <v>37.93</v>
      </c>
      <c r="I19" s="852">
        <v>42.86</v>
      </c>
      <c r="J19" s="853">
        <f>VLOOKUP(A19,'[5]Table 21'!A$4:I$30,4,2)</f>
        <v>53.85</v>
      </c>
      <c r="K19" s="854">
        <v>0</v>
      </c>
      <c r="L19" s="854">
        <v>0</v>
      </c>
      <c r="M19" s="853">
        <f>VLOOKUP(A19,'[5]Table 21'!A$4:I$30,5,0)</f>
        <v>0</v>
      </c>
      <c r="N19" s="854">
        <v>39.659999999999997</v>
      </c>
      <c r="O19" s="854">
        <v>36.729999999999997</v>
      </c>
      <c r="P19" s="853">
        <f>VLOOKUP(A19,'[5]Table 21'!A$4:I$30,6,0)</f>
        <v>23.08</v>
      </c>
      <c r="Q19" s="854">
        <v>0</v>
      </c>
      <c r="R19" s="854">
        <v>0</v>
      </c>
      <c r="S19" s="853">
        <f>VLOOKUP(A19,'[5]Table 21'!A$4:I$30,7,0)</f>
        <v>0</v>
      </c>
      <c r="T19" s="854">
        <v>1.72</v>
      </c>
      <c r="U19" s="854">
        <v>0</v>
      </c>
      <c r="V19" s="853">
        <v>0</v>
      </c>
    </row>
    <row r="20" spans="1:22" x14ac:dyDescent="0.25">
      <c r="A20" s="850" t="s">
        <v>47</v>
      </c>
      <c r="B20" s="851">
        <v>5.88</v>
      </c>
      <c r="C20" s="852">
        <v>13.33</v>
      </c>
      <c r="D20" s="853">
        <f>VLOOKUP(A20,'[5]Table 21'!A$4:I$30,2,0)</f>
        <v>0</v>
      </c>
      <c r="E20" s="854">
        <v>13.73</v>
      </c>
      <c r="F20" s="854">
        <v>16.670000000000002</v>
      </c>
      <c r="G20" s="855">
        <f>VLOOKUP(A20,'[5]Table 21'!A$4:I$30,3,)</f>
        <v>0</v>
      </c>
      <c r="H20" s="851">
        <v>60.78</v>
      </c>
      <c r="I20" s="852">
        <v>56.67</v>
      </c>
      <c r="J20" s="853">
        <v>0</v>
      </c>
      <c r="K20" s="854">
        <v>3.92</v>
      </c>
      <c r="L20" s="854">
        <v>0</v>
      </c>
      <c r="M20" s="853">
        <f>VLOOKUP(A20,'[5]Table 21'!A$4:I$30,5,0)</f>
        <v>0</v>
      </c>
      <c r="N20" s="854">
        <v>9.8000000000000007</v>
      </c>
      <c r="O20" s="854">
        <v>10</v>
      </c>
      <c r="P20" s="853">
        <f>VLOOKUP(A20,'[5]Table 21'!A$4:I$30,6,0)</f>
        <v>75</v>
      </c>
      <c r="Q20" s="854">
        <v>0</v>
      </c>
      <c r="R20" s="854">
        <v>0</v>
      </c>
      <c r="S20" s="853">
        <f>VLOOKUP(A20,'[5]Table 21'!A$4:I$30,7,0)</f>
        <v>0</v>
      </c>
      <c r="T20" s="854">
        <v>5.88</v>
      </c>
      <c r="U20" s="854">
        <v>3.33</v>
      </c>
      <c r="V20" s="853">
        <v>0</v>
      </c>
    </row>
    <row r="21" spans="1:22" x14ac:dyDescent="0.25">
      <c r="A21" s="850" t="s">
        <v>48</v>
      </c>
      <c r="B21" s="851">
        <v>53.19</v>
      </c>
      <c r="C21" s="852">
        <v>39.130000000000003</v>
      </c>
      <c r="D21" s="853">
        <v>0</v>
      </c>
      <c r="E21" s="854">
        <v>14.89</v>
      </c>
      <c r="F21" s="854">
        <v>8.6999999999999993</v>
      </c>
      <c r="G21" s="855">
        <v>0</v>
      </c>
      <c r="H21" s="851">
        <v>23.4</v>
      </c>
      <c r="I21" s="852">
        <v>34.78</v>
      </c>
      <c r="J21" s="853">
        <v>0</v>
      </c>
      <c r="K21" s="854">
        <v>6.38</v>
      </c>
      <c r="L21" s="854">
        <v>13.04</v>
      </c>
      <c r="M21" s="853">
        <v>0</v>
      </c>
      <c r="N21" s="854">
        <v>2.13</v>
      </c>
      <c r="O21" s="854">
        <v>4.3499999999999996</v>
      </c>
      <c r="P21" s="853">
        <v>0</v>
      </c>
      <c r="Q21" s="854">
        <v>0</v>
      </c>
      <c r="R21" s="854">
        <v>0</v>
      </c>
      <c r="S21" s="853">
        <v>0</v>
      </c>
      <c r="T21" s="854">
        <v>0</v>
      </c>
      <c r="U21" s="854">
        <v>0</v>
      </c>
      <c r="V21" s="853">
        <v>0</v>
      </c>
    </row>
    <row r="22" spans="1:22" x14ac:dyDescent="0.25">
      <c r="A22" s="850" t="s">
        <v>49</v>
      </c>
      <c r="B22" s="851">
        <v>3.57</v>
      </c>
      <c r="C22" s="852">
        <v>50.98</v>
      </c>
      <c r="D22" s="853">
        <f>VLOOKUP(A22,'[5]Table 21'!A$4:I$30,2,0)</f>
        <v>0</v>
      </c>
      <c r="E22" s="854">
        <v>19.64</v>
      </c>
      <c r="F22" s="854">
        <v>31.37</v>
      </c>
      <c r="G22" s="855">
        <f>VLOOKUP(A22,'[5]Table 21'!A$4:I$30,3,)</f>
        <v>0</v>
      </c>
      <c r="H22" s="851">
        <v>58.93</v>
      </c>
      <c r="I22" s="852">
        <v>11.76</v>
      </c>
      <c r="J22" s="853">
        <f>VLOOKUP(A22,'[5]Table 21'!A$4:I$30,4,2)</f>
        <v>100</v>
      </c>
      <c r="K22" s="854">
        <v>14.29</v>
      </c>
      <c r="L22" s="854">
        <v>0</v>
      </c>
      <c r="M22" s="853">
        <f>VLOOKUP(A22,'[5]Table 21'!A$4:I$30,5,0)</f>
        <v>0</v>
      </c>
      <c r="N22" s="854">
        <v>3.57</v>
      </c>
      <c r="O22" s="854">
        <v>5.88</v>
      </c>
      <c r="P22" s="853">
        <f>VLOOKUP(A22,'[5]Table 21'!A$4:I$30,6,0)</f>
        <v>0</v>
      </c>
      <c r="Q22" s="854">
        <v>0</v>
      </c>
      <c r="R22" s="854">
        <v>0</v>
      </c>
      <c r="S22" s="853">
        <f>VLOOKUP(A22,'[5]Table 21'!A$4:I$30,7,0)</f>
        <v>0</v>
      </c>
      <c r="T22" s="854">
        <v>0</v>
      </c>
      <c r="U22" s="854">
        <v>0</v>
      </c>
      <c r="V22" s="853">
        <v>0</v>
      </c>
    </row>
    <row r="23" spans="1:22" x14ac:dyDescent="0.25">
      <c r="A23" s="850" t="s">
        <v>50</v>
      </c>
      <c r="B23" s="851">
        <v>3.45</v>
      </c>
      <c r="C23" s="852">
        <v>54.29</v>
      </c>
      <c r="D23" s="853">
        <f>VLOOKUP(A23,'[5]Table 21'!A$4:I$30,2,0)</f>
        <v>0</v>
      </c>
      <c r="E23" s="854">
        <v>0</v>
      </c>
      <c r="F23" s="854">
        <v>2.86</v>
      </c>
      <c r="G23" s="855">
        <f>VLOOKUP(A23,'[5]Table 21'!A$4:I$30,3,)</f>
        <v>0</v>
      </c>
      <c r="H23" s="851">
        <v>3.45</v>
      </c>
      <c r="I23" s="852">
        <v>0</v>
      </c>
      <c r="J23" s="853">
        <f>VLOOKUP(A23,'[5]Table 21'!A$4:I$30,4,2)</f>
        <v>28.57</v>
      </c>
      <c r="K23" s="854">
        <v>62.07</v>
      </c>
      <c r="L23" s="854">
        <v>14.29</v>
      </c>
      <c r="M23" s="853">
        <f>VLOOKUP(A23,'[5]Table 21'!A$4:I$30,5,0)</f>
        <v>25</v>
      </c>
      <c r="N23" s="854">
        <v>0</v>
      </c>
      <c r="O23" s="854">
        <v>8.57</v>
      </c>
      <c r="P23" s="853">
        <f>VLOOKUP(A23,'[5]Table 21'!A$4:I$30,6,0)</f>
        <v>50</v>
      </c>
      <c r="Q23" s="854">
        <v>31.03</v>
      </c>
      <c r="R23" s="854">
        <v>17.14</v>
      </c>
      <c r="S23" s="853">
        <f>VLOOKUP(A23,'[5]Table 21'!A$4:I$30,7,0)</f>
        <v>25</v>
      </c>
      <c r="T23" s="854">
        <v>0</v>
      </c>
      <c r="U23" s="854">
        <v>2.86</v>
      </c>
      <c r="V23" s="853">
        <v>0</v>
      </c>
    </row>
    <row r="24" spans="1:22" x14ac:dyDescent="0.25">
      <c r="A24" s="850" t="s">
        <v>51</v>
      </c>
      <c r="B24" s="851">
        <v>4.76</v>
      </c>
      <c r="C24" s="852">
        <v>30.77</v>
      </c>
      <c r="D24" s="853">
        <f>VLOOKUP(A24,'[5]Table 21'!A$4:I$30,2,0)</f>
        <v>0</v>
      </c>
      <c r="E24" s="854">
        <v>7.94</v>
      </c>
      <c r="F24" s="854">
        <v>15.38</v>
      </c>
      <c r="G24" s="855">
        <f>VLOOKUP(A24,'[5]Table 21'!A$4:I$30,3,)</f>
        <v>9.09</v>
      </c>
      <c r="H24" s="851">
        <v>80.95</v>
      </c>
      <c r="I24" s="852">
        <v>15.38</v>
      </c>
      <c r="J24" s="853">
        <f>VLOOKUP(A24,'[5]Table 21'!A$4:I$30,4,2)</f>
        <v>25</v>
      </c>
      <c r="K24" s="854">
        <v>0</v>
      </c>
      <c r="L24" s="854">
        <v>15.38</v>
      </c>
      <c r="M24" s="853">
        <f>VLOOKUP(A24,'[5]Table 21'!A$4:I$30,5,0)</f>
        <v>0</v>
      </c>
      <c r="N24" s="854">
        <v>6.35</v>
      </c>
      <c r="O24" s="854">
        <v>15.38</v>
      </c>
      <c r="P24" s="853">
        <f>VLOOKUP(A24,'[5]Table 21'!A$4:I$30,6,0)</f>
        <v>18.18</v>
      </c>
      <c r="Q24" s="854">
        <v>0</v>
      </c>
      <c r="R24" s="854">
        <v>0</v>
      </c>
      <c r="S24" s="853">
        <f>VLOOKUP(A24,'[5]Table 21'!A$4:I$30,7,0)</f>
        <v>27.27</v>
      </c>
      <c r="T24" s="854">
        <v>0</v>
      </c>
      <c r="U24" s="854">
        <v>7.69</v>
      </c>
      <c r="V24" s="853">
        <v>0</v>
      </c>
    </row>
    <row r="25" spans="1:22" x14ac:dyDescent="0.25">
      <c r="A25" s="850" t="s">
        <v>52</v>
      </c>
      <c r="B25" s="851">
        <v>20.54</v>
      </c>
      <c r="C25" s="852">
        <v>25.93</v>
      </c>
      <c r="D25" s="853">
        <f>VLOOKUP(A25,'[5]Table 21'!A$4:I$30,2,0)</f>
        <v>0</v>
      </c>
      <c r="E25" s="854">
        <v>4.46</v>
      </c>
      <c r="F25" s="854">
        <v>22.22</v>
      </c>
      <c r="G25" s="855">
        <f>VLOOKUP(A25,'[5]Table 21'!A$4:I$30,3,)</f>
        <v>0</v>
      </c>
      <c r="H25" s="851">
        <v>68.75</v>
      </c>
      <c r="I25" s="852">
        <v>48.15</v>
      </c>
      <c r="J25" s="853">
        <v>0</v>
      </c>
      <c r="K25" s="854">
        <v>1.79</v>
      </c>
      <c r="L25" s="854">
        <v>0</v>
      </c>
      <c r="M25" s="853">
        <f>VLOOKUP(A25,'[5]Table 21'!A$4:I$30,5,0)</f>
        <v>0</v>
      </c>
      <c r="N25" s="854">
        <v>3.57</v>
      </c>
      <c r="O25" s="854">
        <v>3.7</v>
      </c>
      <c r="P25" s="853">
        <f>VLOOKUP(A25,'[5]Table 21'!A$4:I$30,6,0)</f>
        <v>33.33</v>
      </c>
      <c r="Q25" s="854">
        <v>0.89</v>
      </c>
      <c r="R25" s="854">
        <v>0</v>
      </c>
      <c r="S25" s="853">
        <f>VLOOKUP(A25,'[5]Table 21'!A$4:I$30,7,0)</f>
        <v>0</v>
      </c>
      <c r="T25" s="854">
        <v>0</v>
      </c>
      <c r="U25" s="854">
        <v>0</v>
      </c>
      <c r="V25" s="853">
        <v>0</v>
      </c>
    </row>
    <row r="26" spans="1:22" x14ac:dyDescent="0.25">
      <c r="A26" s="850" t="s">
        <v>53</v>
      </c>
      <c r="B26" s="851">
        <v>34.94</v>
      </c>
      <c r="C26" s="852">
        <v>18.18</v>
      </c>
      <c r="D26" s="853">
        <f>VLOOKUP(A26,'[5]Table 21'!A$4:I$30,2,0)</f>
        <v>7.14</v>
      </c>
      <c r="E26" s="854">
        <v>3.61</v>
      </c>
      <c r="F26" s="854">
        <v>18.18</v>
      </c>
      <c r="G26" s="855">
        <f>VLOOKUP(A26,'[5]Table 21'!A$4:I$30,3,)</f>
        <v>14.29</v>
      </c>
      <c r="H26" s="851">
        <v>39.76</v>
      </c>
      <c r="I26" s="852">
        <v>22.73</v>
      </c>
      <c r="J26" s="853">
        <v>0</v>
      </c>
      <c r="K26" s="854">
        <v>0</v>
      </c>
      <c r="L26" s="854">
        <v>0</v>
      </c>
      <c r="M26" s="853">
        <f>VLOOKUP(A26,'[5]Table 21'!A$4:I$30,5,0)</f>
        <v>0</v>
      </c>
      <c r="N26" s="854">
        <v>21.69</v>
      </c>
      <c r="O26" s="854">
        <v>40.909999999999997</v>
      </c>
      <c r="P26" s="853">
        <f>VLOOKUP(A26,'[5]Table 21'!A$4:I$30,6,0)</f>
        <v>28.57</v>
      </c>
      <c r="Q26" s="854">
        <v>0</v>
      </c>
      <c r="R26" s="854">
        <v>0</v>
      </c>
      <c r="S26" s="853">
        <f>VLOOKUP(A26,'[5]Table 21'!A$4:I$30,7,0)</f>
        <v>0</v>
      </c>
      <c r="T26" s="854">
        <v>0</v>
      </c>
      <c r="U26" s="854">
        <v>0</v>
      </c>
      <c r="V26" s="853">
        <v>0</v>
      </c>
    </row>
    <row r="27" spans="1:22" x14ac:dyDescent="0.25">
      <c r="A27" s="850" t="s">
        <v>54</v>
      </c>
      <c r="B27" s="851">
        <v>20</v>
      </c>
      <c r="C27" s="852">
        <v>0</v>
      </c>
      <c r="D27" s="853">
        <f>VLOOKUP(A27,'[5]Table 21'!A$4:I$30,2,0)</f>
        <v>0</v>
      </c>
      <c r="E27" s="854">
        <v>5.71</v>
      </c>
      <c r="F27" s="854">
        <v>0</v>
      </c>
      <c r="G27" s="855">
        <f>VLOOKUP(A27,'[5]Table 21'!A$4:I$30,3,)</f>
        <v>0</v>
      </c>
      <c r="H27" s="851">
        <v>60</v>
      </c>
      <c r="I27" s="852">
        <v>66.67</v>
      </c>
      <c r="J27" s="853">
        <v>0</v>
      </c>
      <c r="K27" s="854">
        <v>2.86</v>
      </c>
      <c r="L27" s="854">
        <v>0</v>
      </c>
      <c r="M27" s="853">
        <f>VLOOKUP(A27,'[5]Table 21'!A$4:I$30,5,0)</f>
        <v>0</v>
      </c>
      <c r="N27" s="854">
        <v>7.14</v>
      </c>
      <c r="O27" s="854">
        <v>26.67</v>
      </c>
      <c r="P27" s="853">
        <f>VLOOKUP(A27,'[5]Table 21'!A$4:I$30,6,0)</f>
        <v>100</v>
      </c>
      <c r="Q27" s="854">
        <v>1.43</v>
      </c>
      <c r="R27" s="854">
        <v>0</v>
      </c>
      <c r="S27" s="853">
        <f>VLOOKUP(A27,'[5]Table 21'!A$4:I$30,7,0)</f>
        <v>0</v>
      </c>
      <c r="T27" s="854">
        <v>2.86</v>
      </c>
      <c r="U27" s="854">
        <v>6.67</v>
      </c>
      <c r="V27" s="853">
        <v>0</v>
      </c>
    </row>
    <row r="28" spans="1:22" x14ac:dyDescent="0.25">
      <c r="A28" s="850" t="s">
        <v>55</v>
      </c>
      <c r="B28" s="851">
        <v>8</v>
      </c>
      <c r="C28" s="852">
        <v>7.14</v>
      </c>
      <c r="D28" s="853">
        <f>VLOOKUP(A28,'[5]Table 21'!A$4:I$30,2,0)</f>
        <v>0</v>
      </c>
      <c r="E28" s="854">
        <v>4</v>
      </c>
      <c r="F28" s="854">
        <v>10.71</v>
      </c>
      <c r="G28" s="855">
        <f>VLOOKUP(A28,'[5]Table 21'!A$4:I$30,3,)</f>
        <v>42.86</v>
      </c>
      <c r="H28" s="851">
        <v>70</v>
      </c>
      <c r="I28" s="852">
        <v>64.290000000000006</v>
      </c>
      <c r="J28" s="853">
        <v>0</v>
      </c>
      <c r="K28" s="854">
        <v>0</v>
      </c>
      <c r="L28" s="854">
        <v>0</v>
      </c>
      <c r="M28" s="853">
        <f>VLOOKUP(A28,'[5]Table 21'!A$4:I$30,5,0)</f>
        <v>0</v>
      </c>
      <c r="N28" s="854">
        <v>16</v>
      </c>
      <c r="O28" s="854">
        <v>17.86</v>
      </c>
      <c r="P28" s="853">
        <f>VLOOKUP(A28,'[5]Table 21'!A$4:I$30,6,0)</f>
        <v>28.57</v>
      </c>
      <c r="Q28" s="854">
        <v>0</v>
      </c>
      <c r="R28" s="854">
        <v>0</v>
      </c>
      <c r="S28" s="853">
        <f>VLOOKUP(A28,'[5]Table 21'!A$4:I$30,7,0)</f>
        <v>0</v>
      </c>
      <c r="T28" s="854">
        <v>2</v>
      </c>
      <c r="U28" s="854">
        <v>0</v>
      </c>
      <c r="V28" s="853">
        <v>0</v>
      </c>
    </row>
    <row r="29" spans="1:22" x14ac:dyDescent="0.25">
      <c r="A29" s="850" t="s">
        <v>56</v>
      </c>
      <c r="B29" s="851">
        <v>9.01</v>
      </c>
      <c r="C29" s="852">
        <v>11.76</v>
      </c>
      <c r="D29" s="853">
        <f>VLOOKUP(A29,'[5]Table 21'!A$4:I$30,2,0)</f>
        <v>0</v>
      </c>
      <c r="E29" s="854">
        <v>0</v>
      </c>
      <c r="F29" s="854">
        <v>37.25</v>
      </c>
      <c r="G29" s="855">
        <f>VLOOKUP(A29,'[5]Table 21'!A$4:I$30,3,)</f>
        <v>0</v>
      </c>
      <c r="H29" s="851">
        <v>60.36</v>
      </c>
      <c r="I29" s="852">
        <v>41.18</v>
      </c>
      <c r="J29" s="853">
        <f>VLOOKUP(A29,'[5]Table 21'!A$4:I$30,4,2)</f>
        <v>57.14</v>
      </c>
      <c r="K29" s="854">
        <v>9.91</v>
      </c>
      <c r="L29" s="854">
        <v>3.92</v>
      </c>
      <c r="M29" s="853">
        <f>VLOOKUP(A29,'[5]Table 21'!A$4:I$30,5,0)</f>
        <v>14.29</v>
      </c>
      <c r="N29" s="854">
        <v>2.7</v>
      </c>
      <c r="O29" s="854">
        <v>3.92</v>
      </c>
      <c r="P29" s="853">
        <f>VLOOKUP(A29,'[5]Table 21'!A$4:I$30,6,0)</f>
        <v>28.57</v>
      </c>
      <c r="Q29" s="854">
        <v>11.71</v>
      </c>
      <c r="R29" s="854">
        <v>0</v>
      </c>
      <c r="S29" s="853">
        <f>VLOOKUP(A29,'[5]Table 21'!A$4:I$30,7,0)</f>
        <v>0</v>
      </c>
      <c r="T29" s="854">
        <v>6.31</v>
      </c>
      <c r="U29" s="854">
        <v>1.96</v>
      </c>
      <c r="V29" s="853">
        <v>0</v>
      </c>
    </row>
    <row r="30" spans="1:22" x14ac:dyDescent="0.25">
      <c r="A30" s="850" t="s">
        <v>57</v>
      </c>
      <c r="B30" s="851">
        <v>28.57</v>
      </c>
      <c r="C30" s="852">
        <v>18.920000000000002</v>
      </c>
      <c r="D30" s="853">
        <f>VLOOKUP(A30,'[5]Table 21'!A$4:I$30,2,0)</f>
        <v>0</v>
      </c>
      <c r="E30" s="854">
        <v>4.4000000000000004</v>
      </c>
      <c r="F30" s="854">
        <v>8.11</v>
      </c>
      <c r="G30" s="855">
        <f>VLOOKUP(A30,'[5]Table 21'!A$4:I$30,3,)</f>
        <v>0</v>
      </c>
      <c r="H30" s="851">
        <v>24.18</v>
      </c>
      <c r="I30" s="852">
        <v>14.41</v>
      </c>
      <c r="J30" s="853">
        <v>0</v>
      </c>
      <c r="K30" s="854">
        <v>8.7899999999999991</v>
      </c>
      <c r="L30" s="854">
        <v>18.920000000000002</v>
      </c>
      <c r="M30" s="853">
        <f>VLOOKUP(A30,'[5]Table 21'!A$4:I$30,5,0)</f>
        <v>0</v>
      </c>
      <c r="N30" s="854">
        <v>3.85</v>
      </c>
      <c r="O30" s="854">
        <v>9.91</v>
      </c>
      <c r="P30" s="853">
        <f>VLOOKUP(A30,'[5]Table 21'!A$4:I$30,6,0)</f>
        <v>50</v>
      </c>
      <c r="Q30" s="854">
        <v>30.22</v>
      </c>
      <c r="R30" s="854">
        <v>27.93</v>
      </c>
      <c r="S30" s="853">
        <f>VLOOKUP(A30,'[5]Table 21'!A$4:I$30,7,0)</f>
        <v>0</v>
      </c>
      <c r="T30" s="854">
        <v>0</v>
      </c>
      <c r="U30" s="854">
        <v>1.8</v>
      </c>
      <c r="V30" s="853">
        <v>0</v>
      </c>
    </row>
    <row r="31" spans="1:22" x14ac:dyDescent="0.25">
      <c r="A31" s="850" t="s">
        <v>58</v>
      </c>
      <c r="B31" s="851">
        <v>9.16</v>
      </c>
      <c r="C31" s="852">
        <v>11.36</v>
      </c>
      <c r="D31" s="853">
        <f>VLOOKUP(A31,'[5]Table 21'!A$4:I$30,2,0)</f>
        <v>0</v>
      </c>
      <c r="E31" s="854">
        <v>4.58</v>
      </c>
      <c r="F31" s="854">
        <v>15.91</v>
      </c>
      <c r="G31" s="855">
        <f>VLOOKUP(A31,'[5]Table 21'!A$4:I$30,3,)</f>
        <v>0</v>
      </c>
      <c r="H31" s="851">
        <v>45.04</v>
      </c>
      <c r="I31" s="852">
        <v>22.73</v>
      </c>
      <c r="J31" s="853">
        <v>0</v>
      </c>
      <c r="K31" s="854">
        <v>29.77</v>
      </c>
      <c r="L31" s="854">
        <v>40.909999999999997</v>
      </c>
      <c r="M31" s="853">
        <f>VLOOKUP(A31,'[5]Table 21'!A$4:I$30,5,0)</f>
        <v>4.76</v>
      </c>
      <c r="N31" s="854">
        <v>4.58</v>
      </c>
      <c r="O31" s="854">
        <v>5.68</v>
      </c>
      <c r="P31" s="853">
        <f>VLOOKUP(A31,'[5]Table 21'!A$4:I$30,6,0)</f>
        <v>71.430000000000007</v>
      </c>
      <c r="Q31" s="854">
        <v>5.34</v>
      </c>
      <c r="R31" s="854">
        <v>1.1399999999999999</v>
      </c>
      <c r="S31" s="853">
        <f>VLOOKUP(A31,'[5]Table 21'!A$4:I$30,7,0)</f>
        <v>0</v>
      </c>
      <c r="T31" s="854">
        <v>1.53</v>
      </c>
      <c r="U31" s="854">
        <v>2.27</v>
      </c>
      <c r="V31" s="853">
        <v>0</v>
      </c>
    </row>
    <row r="32" spans="1:22" x14ac:dyDescent="0.25">
      <c r="A32" s="850" t="s">
        <v>59</v>
      </c>
      <c r="B32" s="851">
        <v>8.6</v>
      </c>
      <c r="C32" s="852">
        <v>0</v>
      </c>
      <c r="D32" s="853">
        <f>VLOOKUP(A32,'[5]Table 21'!A$4:I$30,2,0)</f>
        <v>0</v>
      </c>
      <c r="E32" s="854">
        <v>5.38</v>
      </c>
      <c r="F32" s="854">
        <v>11.11</v>
      </c>
      <c r="G32" s="855">
        <f>VLOOKUP(A32,'[5]Table 21'!A$4:I$30,3,)</f>
        <v>0</v>
      </c>
      <c r="H32" s="851">
        <v>23.66</v>
      </c>
      <c r="I32" s="852">
        <v>40.74</v>
      </c>
      <c r="J32" s="853">
        <v>0</v>
      </c>
      <c r="K32" s="854">
        <v>18.28</v>
      </c>
      <c r="L32" s="854">
        <v>14.81</v>
      </c>
      <c r="M32" s="853">
        <f>VLOOKUP(A32,'[5]Table 21'!A$4:I$30,5,0)</f>
        <v>0</v>
      </c>
      <c r="N32" s="854">
        <v>4.3</v>
      </c>
      <c r="O32" s="854">
        <v>0</v>
      </c>
      <c r="P32" s="853">
        <f>VLOOKUP(A32,'[5]Table 21'!A$4:I$30,6,0)</f>
        <v>0</v>
      </c>
      <c r="Q32" s="854">
        <v>35.479999999999997</v>
      </c>
      <c r="R32" s="854">
        <v>29.63</v>
      </c>
      <c r="S32" s="853">
        <f>VLOOKUP(A32,'[5]Table 21'!A$4:I$30,7,0)</f>
        <v>0</v>
      </c>
      <c r="T32" s="854">
        <v>4.3</v>
      </c>
      <c r="U32" s="854">
        <v>3.7</v>
      </c>
      <c r="V32" s="853">
        <v>0</v>
      </c>
    </row>
    <row r="33" spans="1:22" x14ac:dyDescent="0.25">
      <c r="A33" s="850" t="s">
        <v>60</v>
      </c>
      <c r="B33" s="851">
        <v>11.38</v>
      </c>
      <c r="C33" s="852">
        <v>33.33</v>
      </c>
      <c r="D33" s="853">
        <f>VLOOKUP(A33,'[5]Table 21'!A$4:I$30,2,0)</f>
        <v>0</v>
      </c>
      <c r="E33" s="854">
        <v>2.44</v>
      </c>
      <c r="F33" s="854">
        <v>0</v>
      </c>
      <c r="G33" s="855">
        <f>VLOOKUP(A33,'[5]Table 21'!A$4:I$30,3,)</f>
        <v>0</v>
      </c>
      <c r="H33" s="851">
        <v>30.08</v>
      </c>
      <c r="I33" s="852">
        <v>2.38</v>
      </c>
      <c r="J33" s="853">
        <v>0</v>
      </c>
      <c r="K33" s="854">
        <v>0</v>
      </c>
      <c r="L33" s="854">
        <v>4.76</v>
      </c>
      <c r="M33" s="853">
        <f>VLOOKUP(A33,'[5]Table 21'!A$4:I$30,5,0)</f>
        <v>0</v>
      </c>
      <c r="N33" s="854">
        <v>7.32</v>
      </c>
      <c r="O33" s="854">
        <v>4.76</v>
      </c>
      <c r="P33" s="853">
        <f>VLOOKUP(A33,'[5]Table 21'!A$4:I$30,6,0)</f>
        <v>100</v>
      </c>
      <c r="Q33" s="854">
        <v>47.15</v>
      </c>
      <c r="R33" s="854">
        <v>50</v>
      </c>
      <c r="S33" s="853">
        <f>VLOOKUP(A33,'[5]Table 21'!A$4:I$30,7,0)</f>
        <v>0</v>
      </c>
      <c r="T33" s="854">
        <v>1.63</v>
      </c>
      <c r="U33" s="854">
        <v>4.76</v>
      </c>
      <c r="V33" s="853">
        <v>0</v>
      </c>
    </row>
    <row r="34" spans="1:22" x14ac:dyDescent="0.25">
      <c r="A34" s="850" t="s">
        <v>61</v>
      </c>
      <c r="B34" s="851">
        <v>12.5</v>
      </c>
      <c r="C34" s="852">
        <v>42.86</v>
      </c>
      <c r="D34" s="853">
        <v>0</v>
      </c>
      <c r="E34" s="854">
        <v>2.5</v>
      </c>
      <c r="F34" s="854">
        <v>14.29</v>
      </c>
      <c r="G34" s="855">
        <v>0</v>
      </c>
      <c r="H34" s="851">
        <v>58.75</v>
      </c>
      <c r="I34" s="852">
        <v>28.57</v>
      </c>
      <c r="J34" s="853">
        <v>0</v>
      </c>
      <c r="K34" s="854">
        <v>18.75</v>
      </c>
      <c r="L34" s="854">
        <v>0</v>
      </c>
      <c r="M34" s="853">
        <v>0</v>
      </c>
      <c r="N34" s="854">
        <v>5</v>
      </c>
      <c r="O34" s="854">
        <v>0</v>
      </c>
      <c r="P34" s="853">
        <v>0</v>
      </c>
      <c r="Q34" s="854">
        <v>2.5</v>
      </c>
      <c r="R34" s="854">
        <v>0</v>
      </c>
      <c r="S34" s="853">
        <v>0</v>
      </c>
      <c r="T34" s="854">
        <v>0</v>
      </c>
      <c r="U34" s="854">
        <v>14.29</v>
      </c>
      <c r="V34" s="853">
        <v>0</v>
      </c>
    </row>
    <row r="35" spans="1:22" ht="15.75" thickBot="1" x14ac:dyDescent="0.3">
      <c r="A35" s="856" t="s">
        <v>62</v>
      </c>
      <c r="B35" s="857">
        <v>12.5</v>
      </c>
      <c r="C35" s="858">
        <v>5.88</v>
      </c>
      <c r="D35" s="859">
        <f>VLOOKUP(A35,'[5]Table 21'!A$4:I$30,2,0)</f>
        <v>0</v>
      </c>
      <c r="E35" s="858">
        <v>10.71</v>
      </c>
      <c r="F35" s="858">
        <v>3.92</v>
      </c>
      <c r="G35" s="860">
        <f>VLOOKUP(A35,'[5]Table 21'!A$4:I$30,3,)</f>
        <v>0</v>
      </c>
      <c r="H35" s="857">
        <v>26.79</v>
      </c>
      <c r="I35" s="858">
        <v>50.98</v>
      </c>
      <c r="J35" s="859">
        <v>0</v>
      </c>
      <c r="K35" s="858">
        <v>3.57</v>
      </c>
      <c r="L35" s="858">
        <v>0</v>
      </c>
      <c r="M35" s="859">
        <f>VLOOKUP(A35,'[5]Table 21'!A$4:I$30,5,0)</f>
        <v>0</v>
      </c>
      <c r="N35" s="858">
        <v>3.57</v>
      </c>
      <c r="O35" s="858">
        <v>1.96</v>
      </c>
      <c r="P35" s="859">
        <f>VLOOKUP(A35,'[5]Table 21'!A$4:I$30,6,0)</f>
        <v>83.33</v>
      </c>
      <c r="Q35" s="858">
        <v>42.86</v>
      </c>
      <c r="R35" s="858">
        <v>33.33</v>
      </c>
      <c r="S35" s="859">
        <f>VLOOKUP(A35,'[5]Table 21'!A$4:I$30,7,0)</f>
        <v>16.670000000000002</v>
      </c>
      <c r="T35" s="858">
        <v>0</v>
      </c>
      <c r="U35" s="858">
        <v>3.92</v>
      </c>
      <c r="V35" s="859">
        <v>0</v>
      </c>
    </row>
    <row r="36" spans="1:22" ht="16.5" thickTop="1" thickBot="1" x14ac:dyDescent="0.3">
      <c r="A36" s="856" t="s">
        <v>66</v>
      </c>
      <c r="B36" s="861">
        <v>17.25</v>
      </c>
      <c r="C36" s="862">
        <v>21.51</v>
      </c>
      <c r="D36" s="863">
        <v>2.6</v>
      </c>
      <c r="E36" s="864">
        <v>5.72</v>
      </c>
      <c r="F36" s="864">
        <v>13.48</v>
      </c>
      <c r="G36" s="865">
        <v>7.7</v>
      </c>
      <c r="H36" s="861">
        <v>39.159999999999997</v>
      </c>
      <c r="I36" s="862">
        <v>27.72</v>
      </c>
      <c r="J36" s="863">
        <v>53.61</v>
      </c>
      <c r="K36" s="864">
        <v>15.44</v>
      </c>
      <c r="L36" s="864">
        <v>11.85</v>
      </c>
      <c r="M36" s="866">
        <v>2.1</v>
      </c>
      <c r="N36" s="864">
        <v>7.48</v>
      </c>
      <c r="O36" s="864">
        <v>9.27</v>
      </c>
      <c r="P36" s="866">
        <v>29.9</v>
      </c>
      <c r="Q36" s="864">
        <v>13.82</v>
      </c>
      <c r="R36" s="864">
        <v>13.48</v>
      </c>
      <c r="S36" s="866">
        <v>4.0999999999999996</v>
      </c>
      <c r="T36" s="864">
        <v>1.1399999999999999</v>
      </c>
      <c r="U36" s="864">
        <v>2.68</v>
      </c>
      <c r="V36" s="866">
        <v>0</v>
      </c>
    </row>
    <row r="37" spans="1:22" ht="17.25" thickTop="1" x14ac:dyDescent="0.3">
      <c r="A37" s="929" t="s">
        <v>106</v>
      </c>
      <c r="B37" s="929"/>
      <c r="C37" s="929"/>
      <c r="D37" s="929"/>
      <c r="E37" s="929"/>
      <c r="F37" s="929"/>
      <c r="G37" s="929"/>
      <c r="H37" s="929"/>
      <c r="I37" s="929"/>
      <c r="J37" s="929"/>
      <c r="K37" s="929"/>
      <c r="L37" s="929"/>
      <c r="M37" s="929"/>
      <c r="N37" s="929"/>
      <c r="O37" s="80"/>
      <c r="P37" s="80"/>
      <c r="Q37" s="1"/>
      <c r="R37" s="1"/>
      <c r="S37" s="1"/>
      <c r="T37" s="1"/>
      <c r="U37" s="80"/>
      <c r="V37" s="15"/>
    </row>
  </sheetData>
  <mergeCells count="9">
    <mergeCell ref="Q4:S4"/>
    <mergeCell ref="T4:V4"/>
    <mergeCell ref="A37:N37"/>
    <mergeCell ref="B4:D4"/>
    <mergeCell ref="E4:G4"/>
    <mergeCell ref="H4:J4"/>
    <mergeCell ref="K4:M4"/>
    <mergeCell ref="A4:A5"/>
    <mergeCell ref="N4:P4"/>
  </mergeCells>
  <pageMargins left="0.7" right="0.7" top="0.75" bottom="0.75" header="0.3" footer="0.3"/>
  <pageSetup orientation="portrait" horizontalDpi="4294967292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7"/>
  <sheetViews>
    <sheetView workbookViewId="0">
      <selection activeCell="J26" sqref="J26"/>
    </sheetView>
  </sheetViews>
  <sheetFormatPr defaultRowHeight="15" x14ac:dyDescent="0.25"/>
  <cols>
    <col min="1" max="1" width="15.7109375" customWidth="1"/>
    <col min="2" max="2" width="7.5703125" bestFit="1" customWidth="1"/>
    <col min="3" max="4" width="7.140625" bestFit="1" customWidth="1"/>
    <col min="5" max="5" width="6" customWidth="1"/>
    <col min="6" max="7" width="7.140625" bestFit="1" customWidth="1"/>
    <col min="8" max="8" width="6.42578125" customWidth="1"/>
    <col min="9" max="22" width="7.140625" bestFit="1" customWidth="1"/>
  </cols>
  <sheetData>
    <row r="3" spans="1:22" ht="17.25" thickBot="1" x14ac:dyDescent="0.35">
      <c r="A3" s="5" t="s">
        <v>335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35.25" customHeight="1" thickBot="1" x14ac:dyDescent="0.35">
      <c r="A4" s="994" t="s">
        <v>143</v>
      </c>
      <c r="B4" s="957" t="s">
        <v>351</v>
      </c>
      <c r="C4" s="958"/>
      <c r="D4" s="959"/>
      <c r="E4" s="958" t="s">
        <v>146</v>
      </c>
      <c r="F4" s="958"/>
      <c r="G4" s="958"/>
      <c r="H4" s="991" t="s">
        <v>152</v>
      </c>
      <c r="I4" s="992"/>
      <c r="J4" s="993"/>
      <c r="K4" s="992" t="s">
        <v>148</v>
      </c>
      <c r="L4" s="992"/>
      <c r="M4" s="992"/>
      <c r="N4" s="991" t="s">
        <v>149</v>
      </c>
      <c r="O4" s="992"/>
      <c r="P4" s="993"/>
      <c r="Q4" s="992" t="s">
        <v>150</v>
      </c>
      <c r="R4" s="992"/>
      <c r="S4" s="992"/>
      <c r="T4" s="991" t="s">
        <v>153</v>
      </c>
      <c r="U4" s="992"/>
      <c r="V4" s="993"/>
    </row>
    <row r="5" spans="1:22" s="52" customFormat="1" ht="48" customHeight="1" thickBot="1" x14ac:dyDescent="0.3">
      <c r="A5" s="995"/>
      <c r="B5" s="105" t="s">
        <v>75</v>
      </c>
      <c r="C5" s="106" t="s">
        <v>76</v>
      </c>
      <c r="D5" s="107" t="s">
        <v>77</v>
      </c>
      <c r="E5" s="106" t="s">
        <v>75</v>
      </c>
      <c r="F5" s="106" t="s">
        <v>76</v>
      </c>
      <c r="G5" s="106" t="s">
        <v>77</v>
      </c>
      <c r="H5" s="105" t="s">
        <v>75</v>
      </c>
      <c r="I5" s="106" t="s">
        <v>76</v>
      </c>
      <c r="J5" s="107" t="s">
        <v>77</v>
      </c>
      <c r="K5" s="106" t="s">
        <v>75</v>
      </c>
      <c r="L5" s="106" t="s">
        <v>76</v>
      </c>
      <c r="M5" s="106" t="s">
        <v>77</v>
      </c>
      <c r="N5" s="105" t="s">
        <v>75</v>
      </c>
      <c r="O5" s="106" t="s">
        <v>76</v>
      </c>
      <c r="P5" s="106" t="s">
        <v>77</v>
      </c>
      <c r="Q5" s="105" t="s">
        <v>75</v>
      </c>
      <c r="R5" s="106" t="s">
        <v>76</v>
      </c>
      <c r="S5" s="107" t="s">
        <v>77</v>
      </c>
      <c r="T5" s="105" t="s">
        <v>75</v>
      </c>
      <c r="U5" s="106" t="s">
        <v>76</v>
      </c>
      <c r="V5" s="107" t="s">
        <v>77</v>
      </c>
    </row>
    <row r="6" spans="1:22" ht="15.75" thickTop="1" x14ac:dyDescent="0.25">
      <c r="A6" s="870" t="s">
        <v>103</v>
      </c>
      <c r="B6" s="873">
        <v>16.670000000000002</v>
      </c>
      <c r="C6" s="874">
        <v>0</v>
      </c>
      <c r="D6" s="867">
        <v>0</v>
      </c>
      <c r="E6" s="875">
        <v>66.67</v>
      </c>
      <c r="F6" s="875">
        <v>37.5</v>
      </c>
      <c r="G6" s="868">
        <v>0</v>
      </c>
      <c r="H6" s="873">
        <v>0</v>
      </c>
      <c r="I6" s="874">
        <v>12.5</v>
      </c>
      <c r="J6" s="868">
        <v>0</v>
      </c>
      <c r="K6" s="873">
        <v>16.670000000000002</v>
      </c>
      <c r="L6" s="874">
        <v>25</v>
      </c>
      <c r="M6" s="867">
        <v>0</v>
      </c>
      <c r="N6" s="873">
        <v>0</v>
      </c>
      <c r="O6" s="874">
        <v>0</v>
      </c>
      <c r="P6" s="868">
        <v>0</v>
      </c>
      <c r="Q6" s="873">
        <v>0</v>
      </c>
      <c r="R6" s="874">
        <v>0</v>
      </c>
      <c r="S6" s="867">
        <v>0</v>
      </c>
      <c r="T6" s="873">
        <v>0</v>
      </c>
      <c r="U6" s="874">
        <v>25</v>
      </c>
      <c r="V6" s="869">
        <v>0</v>
      </c>
    </row>
    <row r="7" spans="1:22" x14ac:dyDescent="0.25">
      <c r="A7" s="870" t="s">
        <v>109</v>
      </c>
      <c r="B7" s="873">
        <v>0</v>
      </c>
      <c r="C7" s="874">
        <v>4.3499999999999996</v>
      </c>
      <c r="D7" s="867">
        <v>1.2</v>
      </c>
      <c r="E7" s="875">
        <v>3.23</v>
      </c>
      <c r="F7" s="875">
        <v>1.0900000000000001</v>
      </c>
      <c r="G7" s="868">
        <v>0</v>
      </c>
      <c r="H7" s="873">
        <v>37.630000000000003</v>
      </c>
      <c r="I7" s="874">
        <v>43.48</v>
      </c>
      <c r="J7" s="868">
        <v>2.33</v>
      </c>
      <c r="K7" s="873">
        <v>2.15</v>
      </c>
      <c r="L7" s="874">
        <v>5.43</v>
      </c>
      <c r="M7" s="867">
        <v>32.56</v>
      </c>
      <c r="N7" s="873">
        <v>55.91</v>
      </c>
      <c r="O7" s="874">
        <v>40.22</v>
      </c>
      <c r="P7" s="868">
        <v>32.56</v>
      </c>
      <c r="Q7" s="873">
        <v>0</v>
      </c>
      <c r="R7" s="874">
        <v>0</v>
      </c>
      <c r="S7" s="867">
        <v>3.49</v>
      </c>
      <c r="T7" s="873">
        <v>1.08</v>
      </c>
      <c r="U7" s="874">
        <v>5.43</v>
      </c>
      <c r="V7" s="869">
        <v>0</v>
      </c>
    </row>
    <row r="8" spans="1:22" x14ac:dyDescent="0.25">
      <c r="A8" s="870" t="s">
        <v>110</v>
      </c>
      <c r="B8" s="873">
        <v>45</v>
      </c>
      <c r="C8" s="874">
        <v>77.94</v>
      </c>
      <c r="D8" s="867">
        <v>0</v>
      </c>
      <c r="E8" s="875">
        <v>15</v>
      </c>
      <c r="F8" s="875">
        <v>18.38</v>
      </c>
      <c r="G8" s="868">
        <v>0</v>
      </c>
      <c r="H8" s="873">
        <v>0</v>
      </c>
      <c r="I8" s="874">
        <v>0.74</v>
      </c>
      <c r="J8" s="868">
        <v>0</v>
      </c>
      <c r="K8" s="873">
        <v>25</v>
      </c>
      <c r="L8" s="874">
        <v>0</v>
      </c>
      <c r="M8" s="867">
        <v>0</v>
      </c>
      <c r="N8" s="873">
        <v>0</v>
      </c>
      <c r="O8" s="874">
        <v>0.74</v>
      </c>
      <c r="P8" s="868">
        <v>0</v>
      </c>
      <c r="Q8" s="873">
        <v>0</v>
      </c>
      <c r="R8" s="874">
        <v>0.74</v>
      </c>
      <c r="S8" s="867">
        <v>0</v>
      </c>
      <c r="T8" s="873">
        <v>15</v>
      </c>
      <c r="U8" s="874">
        <v>1.47</v>
      </c>
      <c r="V8" s="869">
        <v>0</v>
      </c>
    </row>
    <row r="9" spans="1:22" x14ac:dyDescent="0.25">
      <c r="A9" s="870" t="s">
        <v>112</v>
      </c>
      <c r="B9" s="873">
        <v>0</v>
      </c>
      <c r="C9" s="874"/>
      <c r="D9" s="867">
        <v>0</v>
      </c>
      <c r="E9" s="875">
        <v>0</v>
      </c>
      <c r="F9" s="875"/>
      <c r="G9" s="868">
        <v>0</v>
      </c>
      <c r="H9" s="873">
        <v>0</v>
      </c>
      <c r="I9" s="874"/>
      <c r="J9" s="868">
        <v>0</v>
      </c>
      <c r="K9" s="873">
        <v>0</v>
      </c>
      <c r="L9" s="874"/>
      <c r="M9" s="867">
        <v>0</v>
      </c>
      <c r="N9" s="873">
        <v>100</v>
      </c>
      <c r="O9" s="874"/>
      <c r="P9" s="868">
        <v>0</v>
      </c>
      <c r="Q9" s="873">
        <v>0</v>
      </c>
      <c r="R9" s="874"/>
      <c r="S9" s="867">
        <v>0</v>
      </c>
      <c r="T9" s="873">
        <v>0</v>
      </c>
      <c r="U9" s="874"/>
      <c r="V9" s="869">
        <v>0</v>
      </c>
    </row>
    <row r="10" spans="1:22" x14ac:dyDescent="0.25">
      <c r="A10" s="870" t="s">
        <v>104</v>
      </c>
      <c r="B10" s="873">
        <v>50</v>
      </c>
      <c r="C10" s="874">
        <v>0</v>
      </c>
      <c r="D10" s="867">
        <v>0</v>
      </c>
      <c r="E10" s="875">
        <v>0</v>
      </c>
      <c r="F10" s="875">
        <v>0</v>
      </c>
      <c r="G10" s="868">
        <v>0</v>
      </c>
      <c r="H10" s="873">
        <v>25</v>
      </c>
      <c r="I10" s="874">
        <v>100</v>
      </c>
      <c r="J10" s="868">
        <v>0</v>
      </c>
      <c r="K10" s="873">
        <v>25</v>
      </c>
      <c r="L10" s="874">
        <v>0</v>
      </c>
      <c r="M10" s="867">
        <v>0</v>
      </c>
      <c r="N10" s="873">
        <v>0</v>
      </c>
      <c r="O10" s="874">
        <v>0</v>
      </c>
      <c r="P10" s="868">
        <v>0</v>
      </c>
      <c r="Q10" s="873">
        <v>0</v>
      </c>
      <c r="R10" s="874">
        <v>0</v>
      </c>
      <c r="S10" s="867">
        <v>0</v>
      </c>
      <c r="T10" s="873">
        <v>0</v>
      </c>
      <c r="U10" s="874">
        <v>0</v>
      </c>
      <c r="V10" s="869">
        <v>0</v>
      </c>
    </row>
    <row r="11" spans="1:22" x14ac:dyDescent="0.25">
      <c r="A11" s="870" t="s">
        <v>83</v>
      </c>
      <c r="B11" s="873">
        <v>20.079999999999998</v>
      </c>
      <c r="C11" s="874">
        <v>12.53</v>
      </c>
      <c r="D11" s="867">
        <v>0</v>
      </c>
      <c r="E11" s="875">
        <v>2.16</v>
      </c>
      <c r="F11" s="875">
        <v>3.36</v>
      </c>
      <c r="G11" s="868">
        <v>0</v>
      </c>
      <c r="H11" s="873">
        <v>49.64</v>
      </c>
      <c r="I11" s="874">
        <v>47.43</v>
      </c>
      <c r="J11" s="868">
        <v>0</v>
      </c>
      <c r="K11" s="873">
        <v>18.12</v>
      </c>
      <c r="L11" s="874">
        <v>23.04</v>
      </c>
      <c r="M11" s="867">
        <v>0</v>
      </c>
      <c r="N11" s="873">
        <v>5.49</v>
      </c>
      <c r="O11" s="874">
        <v>10.51</v>
      </c>
      <c r="P11" s="868">
        <v>0</v>
      </c>
      <c r="Q11" s="873">
        <v>3.53</v>
      </c>
      <c r="R11" s="874">
        <v>1.1200000000000001</v>
      </c>
      <c r="S11" s="867">
        <v>0</v>
      </c>
      <c r="T11" s="873">
        <v>0.98</v>
      </c>
      <c r="U11" s="874">
        <v>2.0099999999999998</v>
      </c>
      <c r="V11" s="869">
        <v>0</v>
      </c>
    </row>
    <row r="12" spans="1:22" x14ac:dyDescent="0.25">
      <c r="A12" s="870" t="s">
        <v>84</v>
      </c>
      <c r="B12" s="873">
        <v>1.03</v>
      </c>
      <c r="C12" s="874">
        <v>10.18</v>
      </c>
      <c r="D12" s="867">
        <v>0</v>
      </c>
      <c r="E12" s="875">
        <v>11.68</v>
      </c>
      <c r="F12" s="875">
        <v>23.45</v>
      </c>
      <c r="G12" s="868">
        <v>0</v>
      </c>
      <c r="H12" s="873">
        <v>0.69</v>
      </c>
      <c r="I12" s="874">
        <v>5.31</v>
      </c>
      <c r="J12" s="868">
        <v>0</v>
      </c>
      <c r="K12" s="873">
        <v>5.5</v>
      </c>
      <c r="L12" s="874">
        <v>0.88</v>
      </c>
      <c r="M12" s="867">
        <v>0</v>
      </c>
      <c r="N12" s="873">
        <v>0</v>
      </c>
      <c r="O12" s="874">
        <v>1.33</v>
      </c>
      <c r="P12" s="868">
        <v>0</v>
      </c>
      <c r="Q12" s="873">
        <v>81.099999999999994</v>
      </c>
      <c r="R12" s="874">
        <v>58.41</v>
      </c>
      <c r="S12" s="867">
        <v>0</v>
      </c>
      <c r="T12" s="873">
        <v>0</v>
      </c>
      <c r="U12" s="874">
        <v>0.44</v>
      </c>
      <c r="V12" s="869">
        <v>0</v>
      </c>
    </row>
    <row r="13" spans="1:22" x14ac:dyDescent="0.25">
      <c r="A13" s="870" t="s">
        <v>86</v>
      </c>
      <c r="B13" s="873">
        <v>52.94</v>
      </c>
      <c r="C13" s="874">
        <v>100</v>
      </c>
      <c r="D13" s="867">
        <v>0</v>
      </c>
      <c r="E13" s="875">
        <v>0</v>
      </c>
      <c r="F13" s="875">
        <v>0</v>
      </c>
      <c r="G13" s="868">
        <v>0</v>
      </c>
      <c r="H13" s="873">
        <v>47.06</v>
      </c>
      <c r="I13" s="874">
        <v>0</v>
      </c>
      <c r="J13" s="868">
        <v>0</v>
      </c>
      <c r="K13" s="873">
        <v>0</v>
      </c>
      <c r="L13" s="874">
        <v>0</v>
      </c>
      <c r="M13" s="867">
        <v>0</v>
      </c>
      <c r="N13" s="873">
        <v>0</v>
      </c>
      <c r="O13" s="874">
        <v>0</v>
      </c>
      <c r="P13" s="868">
        <v>0</v>
      </c>
      <c r="Q13" s="873">
        <v>0</v>
      </c>
      <c r="R13" s="874">
        <v>0</v>
      </c>
      <c r="S13" s="867">
        <v>0</v>
      </c>
      <c r="T13" s="873">
        <v>0</v>
      </c>
      <c r="U13" s="874">
        <v>0</v>
      </c>
      <c r="V13" s="869">
        <v>0</v>
      </c>
    </row>
    <row r="14" spans="1:22" x14ac:dyDescent="0.25">
      <c r="A14" s="870" t="s">
        <v>97</v>
      </c>
      <c r="B14" s="873">
        <v>28.21</v>
      </c>
      <c r="C14" s="874">
        <v>11.76</v>
      </c>
      <c r="D14" s="867">
        <v>66.67</v>
      </c>
      <c r="E14" s="875">
        <v>2.56</v>
      </c>
      <c r="F14" s="875">
        <v>0</v>
      </c>
      <c r="G14" s="868">
        <v>0</v>
      </c>
      <c r="H14" s="873">
        <v>23.08</v>
      </c>
      <c r="I14" s="874">
        <v>64.709999999999994</v>
      </c>
      <c r="J14" s="868">
        <v>0</v>
      </c>
      <c r="K14" s="873">
        <v>33.33</v>
      </c>
      <c r="L14" s="874">
        <v>0</v>
      </c>
      <c r="M14" s="867">
        <v>0</v>
      </c>
      <c r="N14" s="873">
        <v>7.69</v>
      </c>
      <c r="O14" s="874">
        <v>5.88</v>
      </c>
      <c r="P14" s="868"/>
      <c r="Q14" s="873">
        <v>0</v>
      </c>
      <c r="R14" s="874">
        <v>11.76</v>
      </c>
      <c r="S14" s="867">
        <v>33.33</v>
      </c>
      <c r="T14" s="873">
        <v>5.13</v>
      </c>
      <c r="U14" s="874">
        <v>5.88</v>
      </c>
      <c r="V14" s="869">
        <v>0</v>
      </c>
    </row>
    <row r="15" spans="1:22" x14ac:dyDescent="0.25">
      <c r="A15" s="870" t="s">
        <v>98</v>
      </c>
      <c r="B15" s="873">
        <v>21.43</v>
      </c>
      <c r="C15" s="874">
        <v>28.57</v>
      </c>
      <c r="D15" s="867">
        <v>0</v>
      </c>
      <c r="E15" s="875">
        <v>14.29</v>
      </c>
      <c r="F15" s="875">
        <v>14.29</v>
      </c>
      <c r="G15" s="868">
        <v>0</v>
      </c>
      <c r="H15" s="873">
        <v>7.14</v>
      </c>
      <c r="I15" s="874">
        <v>35.71</v>
      </c>
      <c r="J15" s="868">
        <v>0</v>
      </c>
      <c r="K15" s="873">
        <v>14.29</v>
      </c>
      <c r="L15" s="874">
        <v>14.29</v>
      </c>
      <c r="M15" s="867">
        <v>0</v>
      </c>
      <c r="N15" s="873">
        <v>35.71</v>
      </c>
      <c r="O15" s="874">
        <v>7.14</v>
      </c>
      <c r="P15" s="868">
        <v>0</v>
      </c>
      <c r="Q15" s="873">
        <v>0</v>
      </c>
      <c r="R15" s="874">
        <v>0</v>
      </c>
      <c r="S15" s="867">
        <v>0</v>
      </c>
      <c r="T15" s="873">
        <v>7.14</v>
      </c>
      <c r="U15" s="874">
        <v>0</v>
      </c>
      <c r="V15" s="869">
        <v>0</v>
      </c>
    </row>
    <row r="16" spans="1:22" x14ac:dyDescent="0.25">
      <c r="A16" s="870" t="s">
        <v>100</v>
      </c>
      <c r="B16" s="873">
        <v>33.33</v>
      </c>
      <c r="C16" s="874">
        <v>16.670000000000002</v>
      </c>
      <c r="D16" s="867">
        <v>0</v>
      </c>
      <c r="E16" s="875">
        <v>33.33</v>
      </c>
      <c r="F16" s="875">
        <v>8.33</v>
      </c>
      <c r="G16" s="868">
        <v>0</v>
      </c>
      <c r="H16" s="873">
        <v>0</v>
      </c>
      <c r="I16" s="874">
        <v>25</v>
      </c>
      <c r="J16" s="868">
        <v>0</v>
      </c>
      <c r="K16" s="873">
        <v>0</v>
      </c>
      <c r="L16" s="874">
        <v>33.33</v>
      </c>
      <c r="M16" s="867">
        <v>0</v>
      </c>
      <c r="N16" s="873">
        <v>33.33</v>
      </c>
      <c r="O16" s="874">
        <v>8.33</v>
      </c>
      <c r="P16" s="868">
        <v>0</v>
      </c>
      <c r="Q16" s="873">
        <v>0</v>
      </c>
      <c r="R16" s="874">
        <v>8.33</v>
      </c>
      <c r="S16" s="867">
        <v>0</v>
      </c>
      <c r="T16" s="873">
        <v>0</v>
      </c>
      <c r="U16" s="874">
        <v>0</v>
      </c>
      <c r="V16" s="869">
        <v>0</v>
      </c>
    </row>
    <row r="17" spans="1:22" x14ac:dyDescent="0.25">
      <c r="A17" s="870" t="s">
        <v>89</v>
      </c>
      <c r="B17" s="873">
        <v>8.11</v>
      </c>
      <c r="C17" s="874">
        <v>100</v>
      </c>
      <c r="D17" s="867">
        <v>6.7</v>
      </c>
      <c r="E17" s="875">
        <v>51.35</v>
      </c>
      <c r="F17" s="875">
        <v>0</v>
      </c>
      <c r="G17" s="868">
        <v>73.33</v>
      </c>
      <c r="H17" s="873">
        <v>10.81</v>
      </c>
      <c r="I17" s="874">
        <v>0</v>
      </c>
      <c r="J17" s="868">
        <v>0</v>
      </c>
      <c r="K17" s="873">
        <v>2.7</v>
      </c>
      <c r="L17" s="874">
        <v>0</v>
      </c>
      <c r="M17" s="867">
        <v>13.33</v>
      </c>
      <c r="N17" s="873">
        <v>27.03</v>
      </c>
      <c r="O17" s="874">
        <v>0</v>
      </c>
      <c r="P17" s="868">
        <v>0</v>
      </c>
      <c r="Q17" s="873">
        <v>0</v>
      </c>
      <c r="R17" s="874">
        <v>0</v>
      </c>
      <c r="S17" s="867">
        <v>6.67</v>
      </c>
      <c r="T17" s="873">
        <v>0</v>
      </c>
      <c r="U17" s="874">
        <v>0</v>
      </c>
      <c r="V17" s="869">
        <v>0</v>
      </c>
    </row>
    <row r="18" spans="1:22" x14ac:dyDescent="0.25">
      <c r="A18" s="870" t="s">
        <v>90</v>
      </c>
      <c r="B18" s="873">
        <v>37.5</v>
      </c>
      <c r="C18" s="874">
        <v>8.33</v>
      </c>
      <c r="D18" s="867">
        <v>0</v>
      </c>
      <c r="E18" s="875">
        <v>25</v>
      </c>
      <c r="F18" s="875">
        <v>75</v>
      </c>
      <c r="G18" s="868">
        <v>100</v>
      </c>
      <c r="H18" s="873">
        <v>12.5</v>
      </c>
      <c r="I18" s="874">
        <v>4.17</v>
      </c>
      <c r="J18" s="868">
        <v>0</v>
      </c>
      <c r="K18" s="873">
        <v>12.5</v>
      </c>
      <c r="L18" s="874">
        <v>4.17</v>
      </c>
      <c r="M18" s="867">
        <v>0</v>
      </c>
      <c r="N18" s="873">
        <v>12.5</v>
      </c>
      <c r="O18" s="874">
        <v>8.33</v>
      </c>
      <c r="P18" s="868">
        <v>0</v>
      </c>
      <c r="Q18" s="873">
        <v>0</v>
      </c>
      <c r="R18" s="874">
        <v>0</v>
      </c>
      <c r="S18" s="867">
        <v>0</v>
      </c>
      <c r="T18" s="873">
        <v>0</v>
      </c>
      <c r="U18" s="874">
        <v>0</v>
      </c>
      <c r="V18" s="869">
        <v>0</v>
      </c>
    </row>
    <row r="19" spans="1:22" x14ac:dyDescent="0.25">
      <c r="A19" s="870" t="s">
        <v>102</v>
      </c>
      <c r="B19" s="873">
        <v>33.33</v>
      </c>
      <c r="C19" s="874">
        <v>50</v>
      </c>
      <c r="D19" s="867">
        <v>0</v>
      </c>
      <c r="E19" s="875">
        <v>0</v>
      </c>
      <c r="F19" s="875">
        <v>33.33</v>
      </c>
      <c r="G19" s="868">
        <v>0</v>
      </c>
      <c r="H19" s="873">
        <v>33.33</v>
      </c>
      <c r="I19" s="874">
        <v>0</v>
      </c>
      <c r="J19" s="868">
        <v>0</v>
      </c>
      <c r="K19" s="873">
        <v>33.33</v>
      </c>
      <c r="L19" s="874">
        <v>16.670000000000002</v>
      </c>
      <c r="M19" s="867">
        <v>0</v>
      </c>
      <c r="N19" s="873">
        <v>0</v>
      </c>
      <c r="O19" s="874">
        <v>0</v>
      </c>
      <c r="P19" s="868">
        <v>0</v>
      </c>
      <c r="Q19" s="873">
        <v>0</v>
      </c>
      <c r="R19" s="874">
        <v>0</v>
      </c>
      <c r="S19" s="867">
        <v>0</v>
      </c>
      <c r="T19" s="873">
        <v>0</v>
      </c>
      <c r="U19" s="874">
        <v>0</v>
      </c>
      <c r="V19" s="869">
        <v>0</v>
      </c>
    </row>
    <row r="20" spans="1:22" x14ac:dyDescent="0.25">
      <c r="A20" s="870" t="s">
        <v>99</v>
      </c>
      <c r="B20" s="873">
        <v>0</v>
      </c>
      <c r="C20" s="874">
        <v>0</v>
      </c>
      <c r="D20" s="867">
        <v>0</v>
      </c>
      <c r="E20" s="875">
        <v>0</v>
      </c>
      <c r="F20" s="875">
        <v>0</v>
      </c>
      <c r="G20" s="868">
        <v>0</v>
      </c>
      <c r="H20" s="873">
        <v>0</v>
      </c>
      <c r="I20" s="874">
        <v>0</v>
      </c>
      <c r="J20" s="868">
        <v>0</v>
      </c>
      <c r="K20" s="873">
        <v>100</v>
      </c>
      <c r="L20" s="874">
        <v>100</v>
      </c>
      <c r="M20" s="867">
        <v>0</v>
      </c>
      <c r="N20" s="873">
        <v>0</v>
      </c>
      <c r="O20" s="874">
        <v>0</v>
      </c>
      <c r="P20" s="868">
        <v>0</v>
      </c>
      <c r="Q20" s="873">
        <v>0</v>
      </c>
      <c r="R20" s="874">
        <v>0</v>
      </c>
      <c r="S20" s="867">
        <v>0</v>
      </c>
      <c r="T20" s="873">
        <v>0</v>
      </c>
      <c r="U20" s="874">
        <v>0</v>
      </c>
      <c r="V20" s="869">
        <v>0</v>
      </c>
    </row>
    <row r="21" spans="1:22" x14ac:dyDescent="0.25">
      <c r="A21" s="870" t="s">
        <v>88</v>
      </c>
      <c r="B21" s="873">
        <v>100</v>
      </c>
      <c r="C21" s="874">
        <v>50</v>
      </c>
      <c r="D21" s="867">
        <v>0</v>
      </c>
      <c r="E21" s="875">
        <v>0</v>
      </c>
      <c r="F21" s="875">
        <v>18.18</v>
      </c>
      <c r="G21" s="868">
        <v>0</v>
      </c>
      <c r="H21" s="873">
        <v>0</v>
      </c>
      <c r="I21" s="874">
        <v>4.55</v>
      </c>
      <c r="J21" s="868">
        <v>0</v>
      </c>
      <c r="K21" s="873">
        <v>0</v>
      </c>
      <c r="L21" s="874">
        <v>9.09</v>
      </c>
      <c r="M21" s="867">
        <v>0</v>
      </c>
      <c r="N21" s="873">
        <v>0</v>
      </c>
      <c r="O21" s="874">
        <v>9.09</v>
      </c>
      <c r="P21" s="868">
        <v>0</v>
      </c>
      <c r="Q21" s="873">
        <v>0</v>
      </c>
      <c r="R21" s="874">
        <v>0</v>
      </c>
      <c r="S21" s="867">
        <v>0</v>
      </c>
      <c r="T21" s="873">
        <v>0</v>
      </c>
      <c r="U21" s="874">
        <v>9.09</v>
      </c>
      <c r="V21" s="869">
        <v>0</v>
      </c>
    </row>
    <row r="22" spans="1:22" x14ac:dyDescent="0.25">
      <c r="A22" s="870" t="s">
        <v>94</v>
      </c>
      <c r="B22" s="873">
        <v>0</v>
      </c>
      <c r="C22" s="874">
        <v>0</v>
      </c>
      <c r="D22" s="867">
        <v>0</v>
      </c>
      <c r="E22" s="875">
        <v>0</v>
      </c>
      <c r="F22" s="875">
        <v>100</v>
      </c>
      <c r="G22" s="868">
        <v>0</v>
      </c>
      <c r="H22" s="873">
        <v>0</v>
      </c>
      <c r="I22" s="874">
        <v>0</v>
      </c>
      <c r="J22" s="868">
        <v>0</v>
      </c>
      <c r="K22" s="873">
        <v>0</v>
      </c>
      <c r="L22" s="874">
        <v>0</v>
      </c>
      <c r="M22" s="867">
        <v>0</v>
      </c>
      <c r="N22" s="873">
        <v>0</v>
      </c>
      <c r="O22" s="874">
        <v>0</v>
      </c>
      <c r="P22" s="868">
        <v>0</v>
      </c>
      <c r="Q22" s="873">
        <v>0</v>
      </c>
      <c r="R22" s="874">
        <v>0</v>
      </c>
      <c r="S22" s="867">
        <v>0</v>
      </c>
      <c r="T22" s="873">
        <v>100</v>
      </c>
      <c r="U22" s="874">
        <v>0</v>
      </c>
      <c r="V22" s="869">
        <v>0</v>
      </c>
    </row>
    <row r="23" spans="1:22" x14ac:dyDescent="0.25">
      <c r="A23" s="870" t="s">
        <v>95</v>
      </c>
      <c r="B23" s="873">
        <v>23.08</v>
      </c>
      <c r="C23" s="874">
        <v>29.41</v>
      </c>
      <c r="D23" s="867">
        <v>0</v>
      </c>
      <c r="E23" s="875">
        <v>61.54</v>
      </c>
      <c r="F23" s="875">
        <v>35.29</v>
      </c>
      <c r="G23" s="868">
        <v>0</v>
      </c>
      <c r="H23" s="873">
        <v>3.85</v>
      </c>
      <c r="I23" s="874">
        <v>5.88</v>
      </c>
      <c r="J23" s="868">
        <v>0</v>
      </c>
      <c r="K23" s="873">
        <v>7.69</v>
      </c>
      <c r="L23" s="874">
        <v>5.88</v>
      </c>
      <c r="M23" s="867">
        <v>0</v>
      </c>
      <c r="N23" s="873">
        <v>0</v>
      </c>
      <c r="O23" s="874">
        <v>0</v>
      </c>
      <c r="P23" s="868">
        <v>0</v>
      </c>
      <c r="Q23" s="873">
        <v>0</v>
      </c>
      <c r="R23" s="874">
        <v>0</v>
      </c>
      <c r="S23" s="867">
        <v>0</v>
      </c>
      <c r="T23" s="873">
        <v>3.85</v>
      </c>
      <c r="U23" s="874">
        <v>23.53</v>
      </c>
      <c r="V23" s="869">
        <v>0</v>
      </c>
    </row>
    <row r="24" spans="1:22" ht="15.75" thickBot="1" x14ac:dyDescent="0.3">
      <c r="A24" s="871" t="s">
        <v>93</v>
      </c>
      <c r="B24" s="876">
        <v>40</v>
      </c>
      <c r="C24" s="877">
        <v>27.27</v>
      </c>
      <c r="D24" s="878"/>
      <c r="E24" s="877">
        <v>40</v>
      </c>
      <c r="F24" s="877">
        <v>36.36</v>
      </c>
      <c r="G24" s="877"/>
      <c r="H24" s="876">
        <v>0</v>
      </c>
      <c r="I24" s="877">
        <v>0</v>
      </c>
      <c r="J24" s="877"/>
      <c r="K24" s="876">
        <v>20</v>
      </c>
      <c r="L24" s="877">
        <v>0</v>
      </c>
      <c r="M24" s="878"/>
      <c r="N24" s="876">
        <v>0</v>
      </c>
      <c r="O24" s="877">
        <v>18.18</v>
      </c>
      <c r="P24" s="877"/>
      <c r="Q24" s="876">
        <v>0</v>
      </c>
      <c r="R24" s="877">
        <v>0</v>
      </c>
      <c r="S24" s="878"/>
      <c r="T24" s="876">
        <v>0</v>
      </c>
      <c r="U24" s="877">
        <v>18.18</v>
      </c>
      <c r="V24" s="878"/>
    </row>
    <row r="25" spans="1:22" ht="16.5" thickTop="1" thickBot="1" x14ac:dyDescent="0.3">
      <c r="A25" s="872" t="s">
        <v>66</v>
      </c>
      <c r="B25" s="879">
        <v>17.25</v>
      </c>
      <c r="C25" s="879">
        <v>21.51</v>
      </c>
      <c r="D25" s="879">
        <v>2.58</v>
      </c>
      <c r="E25" s="879">
        <v>5.72</v>
      </c>
      <c r="F25" s="879">
        <v>13.48</v>
      </c>
      <c r="G25" s="879">
        <v>7.7</v>
      </c>
      <c r="H25" s="879">
        <v>39.159999999999997</v>
      </c>
      <c r="I25" s="879">
        <v>27.75</v>
      </c>
      <c r="J25" s="879">
        <v>53.6</v>
      </c>
      <c r="K25" s="879">
        <v>15.44</v>
      </c>
      <c r="L25" s="879">
        <v>11.85</v>
      </c>
      <c r="M25" s="879">
        <v>2.1</v>
      </c>
      <c r="N25" s="879">
        <v>7.48</v>
      </c>
      <c r="O25" s="879">
        <v>9.27</v>
      </c>
      <c r="P25" s="879">
        <v>29.9</v>
      </c>
      <c r="Q25" s="879">
        <v>13.82</v>
      </c>
      <c r="R25" s="879">
        <v>13.48</v>
      </c>
      <c r="S25" s="879">
        <v>4.0999999999999996</v>
      </c>
      <c r="T25" s="879">
        <v>1.1399999999999999</v>
      </c>
      <c r="U25" s="879">
        <v>2.68</v>
      </c>
      <c r="V25" s="879">
        <v>100</v>
      </c>
    </row>
    <row r="29" spans="1:22" x14ac:dyDescent="0.25">
      <c r="D29" s="49"/>
      <c r="E29" s="49"/>
      <c r="F29" s="49"/>
    </row>
    <row r="30" spans="1:22" ht="16.5" x14ac:dyDescent="0.25">
      <c r="D30" s="665"/>
      <c r="E30" s="49"/>
      <c r="F30" s="49"/>
    </row>
    <row r="31" spans="1:22" ht="16.5" x14ac:dyDescent="0.25">
      <c r="D31" s="665"/>
      <c r="E31" s="49"/>
      <c r="F31" s="49"/>
    </row>
    <row r="32" spans="1:22" ht="16.5" x14ac:dyDescent="0.25">
      <c r="D32" s="665"/>
      <c r="E32" s="49"/>
      <c r="F32" s="49"/>
    </row>
    <row r="33" spans="4:6" ht="16.5" x14ac:dyDescent="0.25">
      <c r="D33" s="665"/>
      <c r="E33" s="49"/>
      <c r="F33" s="49"/>
    </row>
    <row r="34" spans="4:6" ht="16.5" x14ac:dyDescent="0.25">
      <c r="D34" s="665"/>
      <c r="E34" s="49"/>
      <c r="F34" s="49"/>
    </row>
    <row r="35" spans="4:6" ht="16.5" x14ac:dyDescent="0.25">
      <c r="D35" s="665"/>
      <c r="E35" s="49"/>
      <c r="F35" s="49"/>
    </row>
    <row r="36" spans="4:6" ht="16.5" x14ac:dyDescent="0.25">
      <c r="D36" s="665"/>
      <c r="E36" s="49"/>
      <c r="F36" s="49"/>
    </row>
    <row r="37" spans="4:6" ht="16.5" x14ac:dyDescent="0.25">
      <c r="D37" s="665"/>
      <c r="E37" s="49"/>
      <c r="F37" s="49"/>
    </row>
    <row r="38" spans="4:6" ht="16.5" x14ac:dyDescent="0.25">
      <c r="D38" s="665"/>
      <c r="E38" s="49"/>
      <c r="F38" s="49"/>
    </row>
    <row r="39" spans="4:6" ht="16.5" x14ac:dyDescent="0.25">
      <c r="D39" s="665"/>
      <c r="E39" s="49"/>
      <c r="F39" s="49"/>
    </row>
    <row r="40" spans="4:6" ht="16.5" x14ac:dyDescent="0.25">
      <c r="D40" s="665"/>
      <c r="E40" s="49"/>
      <c r="F40" s="49"/>
    </row>
    <row r="41" spans="4:6" ht="16.5" x14ac:dyDescent="0.25">
      <c r="D41" s="665"/>
      <c r="E41" s="49"/>
      <c r="F41" s="49"/>
    </row>
    <row r="42" spans="4:6" ht="16.5" x14ac:dyDescent="0.25">
      <c r="D42" s="665"/>
      <c r="E42" s="49"/>
      <c r="F42" s="49"/>
    </row>
    <row r="43" spans="4:6" ht="16.5" x14ac:dyDescent="0.25">
      <c r="D43" s="665"/>
      <c r="E43" s="49"/>
      <c r="F43" s="49"/>
    </row>
    <row r="44" spans="4:6" ht="17.25" thickBot="1" x14ac:dyDescent="0.3">
      <c r="D44" s="751"/>
      <c r="E44" s="49"/>
      <c r="F44" s="49"/>
    </row>
    <row r="45" spans="4:6" ht="17.25" thickTop="1" thickBot="1" x14ac:dyDescent="0.3">
      <c r="D45" s="752"/>
      <c r="E45" s="49"/>
      <c r="F45" s="49"/>
    </row>
    <row r="46" spans="4:6" x14ac:dyDescent="0.25">
      <c r="D46" s="49"/>
      <c r="E46" s="49"/>
      <c r="F46" s="49"/>
    </row>
    <row r="47" spans="4:6" x14ac:dyDescent="0.25">
      <c r="D47" s="49"/>
      <c r="E47" s="49"/>
      <c r="F47" s="49"/>
    </row>
  </sheetData>
  <mergeCells count="8">
    <mergeCell ref="T4:V4"/>
    <mergeCell ref="A4:A5"/>
    <mergeCell ref="B4:D4"/>
    <mergeCell ref="E4:G4"/>
    <mergeCell ref="H4:J4"/>
    <mergeCell ref="K4:M4"/>
    <mergeCell ref="N4:P4"/>
    <mergeCell ref="Q4:S4"/>
  </mergeCells>
  <pageMargins left="0.7" right="0.7" top="0.75" bottom="0.75" header="0.3" footer="0.3"/>
  <pageSetup orientation="portrait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B17" sqref="B17"/>
    </sheetView>
  </sheetViews>
  <sheetFormatPr defaultColWidth="13.140625" defaultRowHeight="16.5" x14ac:dyDescent="0.3"/>
  <cols>
    <col min="1" max="1" width="11.42578125" style="1" customWidth="1"/>
    <col min="2" max="2" width="33.28515625" style="1" bestFit="1" customWidth="1"/>
    <col min="3" max="3" width="11.85546875" style="1" bestFit="1" customWidth="1"/>
    <col min="4" max="4" width="10.7109375" style="1" bestFit="1" customWidth="1"/>
    <col min="5" max="16384" width="13.140625" style="1"/>
  </cols>
  <sheetData>
    <row r="2" spans="1:4" ht="17.25" thickBot="1" x14ac:dyDescent="0.35">
      <c r="A2" s="164" t="s">
        <v>0</v>
      </c>
      <c r="B2" s="115"/>
      <c r="C2" s="115"/>
      <c r="D2" s="115"/>
    </row>
    <row r="3" spans="1:4" ht="17.25" thickBot="1" x14ac:dyDescent="0.35">
      <c r="A3" s="295" t="s">
        <v>1</v>
      </c>
      <c r="B3" s="295" t="s">
        <v>2</v>
      </c>
      <c r="C3" s="41" t="s">
        <v>3</v>
      </c>
      <c r="D3" s="296" t="s">
        <v>4</v>
      </c>
    </row>
    <row r="4" spans="1:4" ht="17.25" thickTop="1" x14ac:dyDescent="0.3">
      <c r="A4" s="306" t="s">
        <v>5</v>
      </c>
      <c r="B4" s="300" t="s">
        <v>6</v>
      </c>
      <c r="C4" s="301">
        <v>34262.787931465711</v>
      </c>
      <c r="D4" s="302">
        <v>1.3545924898828519</v>
      </c>
    </row>
    <row r="5" spans="1:4" x14ac:dyDescent="0.3">
      <c r="A5" s="306" t="s">
        <v>7</v>
      </c>
      <c r="B5" s="300" t="s">
        <v>8</v>
      </c>
      <c r="C5" s="301">
        <v>1448045.4783202955</v>
      </c>
      <c r="D5" s="302">
        <v>57.249034546313517</v>
      </c>
    </row>
    <row r="6" spans="1:4" x14ac:dyDescent="0.3">
      <c r="A6" s="306" t="s">
        <v>9</v>
      </c>
      <c r="B6" s="300" t="s">
        <v>10</v>
      </c>
      <c r="C6" s="301">
        <v>126441.30367783396</v>
      </c>
      <c r="D6" s="302">
        <v>4.9989055390234833</v>
      </c>
    </row>
    <row r="7" spans="1:4" x14ac:dyDescent="0.3">
      <c r="A7" s="306" t="s">
        <v>11</v>
      </c>
      <c r="B7" s="300" t="s">
        <v>12</v>
      </c>
      <c r="C7" s="301">
        <v>178821.62778950884</v>
      </c>
      <c r="D7" s="302">
        <v>7.069781785324003</v>
      </c>
    </row>
    <row r="8" spans="1:4" x14ac:dyDescent="0.3">
      <c r="A8" s="306" t="s">
        <v>13</v>
      </c>
      <c r="B8" s="300" t="s">
        <v>14</v>
      </c>
      <c r="C8" s="301">
        <v>56895.106364404157</v>
      </c>
      <c r="D8" s="302">
        <v>2.2493698979332004</v>
      </c>
    </row>
    <row r="9" spans="1:4" x14ac:dyDescent="0.3">
      <c r="A9" s="306" t="s">
        <v>15</v>
      </c>
      <c r="B9" s="300" t="s">
        <v>16</v>
      </c>
      <c r="C9" s="301">
        <v>17341.285457780636</v>
      </c>
      <c r="D9" s="302">
        <v>0.6855943857520026</v>
      </c>
    </row>
    <row r="10" spans="1:4" x14ac:dyDescent="0.3">
      <c r="A10" s="306" t="s">
        <v>17</v>
      </c>
      <c r="B10" s="300" t="s">
        <v>18</v>
      </c>
      <c r="C10" s="301">
        <v>152304.79755861903</v>
      </c>
      <c r="D10" s="302">
        <v>6.0214287103170872</v>
      </c>
    </row>
    <row r="11" spans="1:4" x14ac:dyDescent="0.3">
      <c r="A11" s="306" t="s">
        <v>19</v>
      </c>
      <c r="B11" s="300" t="s">
        <v>20</v>
      </c>
      <c r="C11" s="301">
        <v>189075.08860672699</v>
      </c>
      <c r="D11" s="302">
        <v>7.475156299683249</v>
      </c>
    </row>
    <row r="12" spans="1:4" x14ac:dyDescent="0.3">
      <c r="A12" s="306" t="s">
        <v>21</v>
      </c>
      <c r="B12" s="300" t="s">
        <v>22</v>
      </c>
      <c r="C12" s="301">
        <v>47224.250457731578</v>
      </c>
      <c r="D12" s="302">
        <v>1.8670288926384369</v>
      </c>
    </row>
    <row r="13" spans="1:4" ht="17.25" thickBot="1" x14ac:dyDescent="0.35">
      <c r="A13" s="307" t="s">
        <v>23</v>
      </c>
      <c r="B13" s="303" t="s">
        <v>24</v>
      </c>
      <c r="C13" s="304">
        <v>278968.00887527177</v>
      </c>
      <c r="D13" s="305">
        <v>11.029107453132182</v>
      </c>
    </row>
    <row r="14" spans="1:4" x14ac:dyDescent="0.3">
      <c r="A14" s="165" t="s">
        <v>25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5"/>
  <sheetViews>
    <sheetView workbookViewId="0">
      <selection activeCell="P26" sqref="P26"/>
    </sheetView>
  </sheetViews>
  <sheetFormatPr defaultRowHeight="15" x14ac:dyDescent="0.25"/>
  <cols>
    <col min="1" max="1" width="16.42578125" customWidth="1"/>
    <col min="2" max="4" width="6.5703125" bestFit="1" customWidth="1"/>
    <col min="5" max="9" width="5.5703125" bestFit="1" customWidth="1"/>
    <col min="10" max="11" width="6.5703125" bestFit="1" customWidth="1"/>
    <col min="12" max="12" width="4.5703125" bestFit="1" customWidth="1"/>
    <col min="13" max="13" width="4.7109375" bestFit="1" customWidth="1"/>
    <col min="14" max="14" width="6.5703125" bestFit="1" customWidth="1"/>
    <col min="15" max="15" width="5.5703125" bestFit="1" customWidth="1"/>
    <col min="18" max="18" width="15.140625" bestFit="1" customWidth="1"/>
  </cols>
  <sheetData>
    <row r="3" spans="1:15" ht="17.25" thickBot="1" x14ac:dyDescent="0.35">
      <c r="A3" s="10" t="s">
        <v>336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51" customHeight="1" thickBot="1" x14ac:dyDescent="0.35">
      <c r="A4" s="996" t="s">
        <v>154</v>
      </c>
      <c r="B4" s="957" t="s">
        <v>145</v>
      </c>
      <c r="C4" s="958"/>
      <c r="D4" s="957" t="s">
        <v>146</v>
      </c>
      <c r="E4" s="958"/>
      <c r="F4" s="991" t="s">
        <v>147</v>
      </c>
      <c r="G4" s="992"/>
      <c r="H4" s="991" t="s">
        <v>148</v>
      </c>
      <c r="I4" s="993"/>
      <c r="J4" s="991" t="s">
        <v>149</v>
      </c>
      <c r="K4" s="992"/>
      <c r="L4" s="957" t="s">
        <v>150</v>
      </c>
      <c r="M4" s="959"/>
      <c r="N4" s="991" t="s">
        <v>203</v>
      </c>
      <c r="O4" s="993"/>
    </row>
    <row r="5" spans="1:15" ht="51.75" customHeight="1" thickBot="1" x14ac:dyDescent="0.3">
      <c r="A5" s="997"/>
      <c r="B5" s="757" t="s">
        <v>75</v>
      </c>
      <c r="C5" s="758" t="s">
        <v>76</v>
      </c>
      <c r="D5" s="757" t="s">
        <v>75</v>
      </c>
      <c r="E5" s="758" t="s">
        <v>76</v>
      </c>
      <c r="F5" s="757" t="s">
        <v>75</v>
      </c>
      <c r="G5" s="758" t="s">
        <v>76</v>
      </c>
      <c r="H5" s="757" t="s">
        <v>75</v>
      </c>
      <c r="I5" s="759" t="s">
        <v>76</v>
      </c>
      <c r="J5" s="757" t="s">
        <v>75</v>
      </c>
      <c r="K5" s="758" t="s">
        <v>76</v>
      </c>
      <c r="L5" s="757" t="s">
        <v>75</v>
      </c>
      <c r="M5" s="759" t="s">
        <v>76</v>
      </c>
      <c r="N5" s="757" t="s">
        <v>75</v>
      </c>
      <c r="O5" s="759" t="s">
        <v>76</v>
      </c>
    </row>
    <row r="6" spans="1:15" ht="17.25" thickTop="1" x14ac:dyDescent="0.3">
      <c r="A6" s="692" t="s">
        <v>103</v>
      </c>
      <c r="B6" s="710">
        <v>59.52</v>
      </c>
      <c r="C6" s="711">
        <v>43.59</v>
      </c>
      <c r="D6" s="711">
        <v>40.479999999999997</v>
      </c>
      <c r="E6" s="711">
        <v>41.03</v>
      </c>
      <c r="F6" s="711">
        <v>0</v>
      </c>
      <c r="G6" s="711">
        <v>5.13</v>
      </c>
      <c r="H6" s="711">
        <v>0</v>
      </c>
      <c r="I6" s="711">
        <v>1.28</v>
      </c>
      <c r="J6" s="711">
        <v>0</v>
      </c>
      <c r="K6" s="711">
        <v>7.69</v>
      </c>
      <c r="L6" s="711">
        <v>0</v>
      </c>
      <c r="M6" s="711">
        <v>0</v>
      </c>
      <c r="N6" s="711">
        <v>0</v>
      </c>
      <c r="O6" s="762">
        <v>1.28</v>
      </c>
    </row>
    <row r="7" spans="1:15" ht="16.5" x14ac:dyDescent="0.3">
      <c r="A7" s="692" t="s">
        <v>109</v>
      </c>
      <c r="B7" s="712">
        <v>0</v>
      </c>
      <c r="C7" s="13">
        <v>3.33</v>
      </c>
      <c r="D7" s="13">
        <v>0.76</v>
      </c>
      <c r="E7" s="13">
        <v>2.2200000000000002</v>
      </c>
      <c r="F7" s="13">
        <v>22.73</v>
      </c>
      <c r="G7" s="13">
        <v>15.56</v>
      </c>
      <c r="H7" s="13">
        <v>0.76</v>
      </c>
      <c r="I7" s="13">
        <v>22.22</v>
      </c>
      <c r="J7" s="13">
        <v>57.58</v>
      </c>
      <c r="K7" s="13">
        <v>56.67</v>
      </c>
      <c r="L7" s="13">
        <v>0</v>
      </c>
      <c r="M7" s="13">
        <v>0</v>
      </c>
      <c r="N7" s="13">
        <v>18.18</v>
      </c>
      <c r="O7" s="760">
        <v>0</v>
      </c>
    </row>
    <row r="8" spans="1:15" ht="16.5" x14ac:dyDescent="0.3">
      <c r="A8" s="692" t="s">
        <v>110</v>
      </c>
      <c r="B8" s="712">
        <v>57.89</v>
      </c>
      <c r="C8" s="13">
        <v>65.849999999999994</v>
      </c>
      <c r="D8" s="13">
        <v>5.26</v>
      </c>
      <c r="E8" s="13">
        <v>26.83</v>
      </c>
      <c r="F8" s="13">
        <v>5.26</v>
      </c>
      <c r="G8" s="13">
        <v>2.44</v>
      </c>
      <c r="H8" s="13">
        <v>0</v>
      </c>
      <c r="I8" s="13">
        <v>0</v>
      </c>
      <c r="J8" s="13">
        <v>15.79</v>
      </c>
      <c r="K8" s="13">
        <v>4.88</v>
      </c>
      <c r="L8" s="13">
        <v>0</v>
      </c>
      <c r="M8" s="13">
        <v>0</v>
      </c>
      <c r="N8" s="13">
        <v>15.79</v>
      </c>
      <c r="O8" s="760">
        <v>0</v>
      </c>
    </row>
    <row r="9" spans="1:15" ht="16.5" x14ac:dyDescent="0.3">
      <c r="A9" s="692" t="s">
        <v>111</v>
      </c>
      <c r="B9" s="7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100</v>
      </c>
      <c r="L9" s="13">
        <v>0</v>
      </c>
      <c r="M9" s="13">
        <v>0</v>
      </c>
      <c r="N9" s="13">
        <v>100</v>
      </c>
      <c r="O9" s="760">
        <v>0</v>
      </c>
    </row>
    <row r="10" spans="1:15" ht="16.5" x14ac:dyDescent="0.3">
      <c r="A10" s="692" t="s">
        <v>104</v>
      </c>
      <c r="B10" s="712">
        <v>50</v>
      </c>
      <c r="C10" s="13">
        <v>72.73</v>
      </c>
      <c r="D10" s="13">
        <v>16.670000000000002</v>
      </c>
      <c r="E10" s="13">
        <v>3.03</v>
      </c>
      <c r="F10" s="13">
        <v>16.670000000000002</v>
      </c>
      <c r="G10" s="13">
        <v>21.21</v>
      </c>
      <c r="H10" s="13">
        <v>0</v>
      </c>
      <c r="I10" s="13">
        <v>3.03</v>
      </c>
      <c r="J10" s="13">
        <v>11.11</v>
      </c>
      <c r="K10" s="13">
        <v>0</v>
      </c>
      <c r="L10" s="13">
        <v>0</v>
      </c>
      <c r="M10" s="13">
        <v>0</v>
      </c>
      <c r="N10" s="13">
        <v>5.56</v>
      </c>
      <c r="O10" s="760">
        <v>0</v>
      </c>
    </row>
    <row r="11" spans="1:15" ht="16.5" x14ac:dyDescent="0.3">
      <c r="A11" s="692" t="s">
        <v>83</v>
      </c>
      <c r="B11" s="712">
        <v>42.11</v>
      </c>
      <c r="C11" s="13">
        <v>64.39</v>
      </c>
      <c r="D11" s="13">
        <v>8.42</v>
      </c>
      <c r="E11" s="13">
        <v>0.76</v>
      </c>
      <c r="F11" s="13">
        <v>46.32</v>
      </c>
      <c r="G11" s="13">
        <v>27.27</v>
      </c>
      <c r="H11" s="13">
        <v>1.75</v>
      </c>
      <c r="I11" s="13">
        <v>0.76</v>
      </c>
      <c r="J11" s="13">
        <v>0</v>
      </c>
      <c r="K11" s="13">
        <v>4.55</v>
      </c>
      <c r="L11" s="13">
        <v>1.4</v>
      </c>
      <c r="M11" s="13">
        <v>0</v>
      </c>
      <c r="N11" s="13">
        <v>0</v>
      </c>
      <c r="O11" s="760">
        <v>2.27</v>
      </c>
    </row>
    <row r="12" spans="1:15" ht="16.5" x14ac:dyDescent="0.3">
      <c r="A12" s="692" t="s">
        <v>84</v>
      </c>
      <c r="B12" s="712">
        <v>10.17</v>
      </c>
      <c r="C12" s="13">
        <v>5.88</v>
      </c>
      <c r="D12" s="13">
        <v>79.66</v>
      </c>
      <c r="E12" s="13">
        <v>82.35</v>
      </c>
      <c r="F12" s="13">
        <v>6.78</v>
      </c>
      <c r="G12" s="13">
        <v>1.47</v>
      </c>
      <c r="H12" s="13">
        <v>0</v>
      </c>
      <c r="I12" s="13">
        <v>0</v>
      </c>
      <c r="J12" s="13">
        <v>0</v>
      </c>
      <c r="K12" s="13">
        <v>0</v>
      </c>
      <c r="L12" s="13">
        <v>3.39</v>
      </c>
      <c r="M12" s="13">
        <v>0</v>
      </c>
      <c r="N12" s="13">
        <v>0</v>
      </c>
      <c r="O12" s="760">
        <v>10.29</v>
      </c>
    </row>
    <row r="13" spans="1:15" ht="16.5" x14ac:dyDescent="0.3">
      <c r="A13" s="692" t="s">
        <v>86</v>
      </c>
      <c r="B13" s="712">
        <v>0</v>
      </c>
      <c r="C13" s="13">
        <v>100</v>
      </c>
      <c r="D13" s="13">
        <v>0</v>
      </c>
      <c r="E13" s="13">
        <v>0</v>
      </c>
      <c r="F13" s="13">
        <v>87.5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12.5</v>
      </c>
      <c r="O13" s="760">
        <v>0</v>
      </c>
    </row>
    <row r="14" spans="1:15" ht="16.5" x14ac:dyDescent="0.3">
      <c r="A14" s="692" t="s">
        <v>97</v>
      </c>
      <c r="B14" s="712">
        <v>29.17</v>
      </c>
      <c r="C14" s="13">
        <v>34.549999999999997</v>
      </c>
      <c r="D14" s="13">
        <v>4.17</v>
      </c>
      <c r="E14" s="13">
        <v>20</v>
      </c>
      <c r="F14" s="13">
        <v>8.33</v>
      </c>
      <c r="G14" s="13">
        <v>9.09</v>
      </c>
      <c r="H14" s="13">
        <v>50</v>
      </c>
      <c r="I14" s="13">
        <v>10.91</v>
      </c>
      <c r="J14" s="13">
        <v>0</v>
      </c>
      <c r="K14" s="13">
        <v>0</v>
      </c>
      <c r="L14" s="13">
        <v>0</v>
      </c>
      <c r="M14" s="13">
        <v>0</v>
      </c>
      <c r="N14" s="13">
        <v>8.33</v>
      </c>
      <c r="O14" s="760">
        <v>25.45</v>
      </c>
    </row>
    <row r="15" spans="1:15" ht="16.5" x14ac:dyDescent="0.3">
      <c r="A15" s="692" t="s">
        <v>98</v>
      </c>
      <c r="B15" s="712">
        <v>50</v>
      </c>
      <c r="C15" s="13">
        <v>100</v>
      </c>
      <c r="D15" s="13">
        <v>50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760">
        <v>0</v>
      </c>
    </row>
    <row r="16" spans="1:15" ht="16.5" x14ac:dyDescent="0.3">
      <c r="A16" s="692" t="s">
        <v>100</v>
      </c>
      <c r="B16" s="712">
        <v>0</v>
      </c>
      <c r="C16" s="13"/>
      <c r="D16" s="13">
        <v>0</v>
      </c>
      <c r="E16" s="13"/>
      <c r="F16" s="13">
        <v>0</v>
      </c>
      <c r="G16" s="13"/>
      <c r="H16" s="13">
        <v>0</v>
      </c>
      <c r="I16" s="13"/>
      <c r="J16" s="13">
        <v>100</v>
      </c>
      <c r="K16" s="13"/>
      <c r="L16" s="13">
        <v>0</v>
      </c>
      <c r="M16" s="13">
        <v>0</v>
      </c>
      <c r="N16" s="13">
        <v>0</v>
      </c>
      <c r="O16" s="760"/>
    </row>
    <row r="17" spans="1:15" ht="16.5" x14ac:dyDescent="0.3">
      <c r="A17" s="692" t="s">
        <v>89</v>
      </c>
      <c r="B17" s="712">
        <v>27.27</v>
      </c>
      <c r="C17" s="13">
        <v>20</v>
      </c>
      <c r="D17" s="13">
        <v>18.18</v>
      </c>
      <c r="E17" s="13">
        <v>10</v>
      </c>
      <c r="F17" s="13">
        <v>0</v>
      </c>
      <c r="G17" s="13">
        <v>0</v>
      </c>
      <c r="H17" s="13">
        <v>9.09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45.45</v>
      </c>
      <c r="O17" s="760">
        <v>70</v>
      </c>
    </row>
    <row r="18" spans="1:15" ht="16.5" x14ac:dyDescent="0.3">
      <c r="A18" s="692" t="s">
        <v>90</v>
      </c>
      <c r="B18" s="712">
        <v>0</v>
      </c>
      <c r="C18" s="13">
        <v>100</v>
      </c>
      <c r="D18" s="13">
        <v>100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760">
        <v>0</v>
      </c>
    </row>
    <row r="19" spans="1:15" ht="16.5" x14ac:dyDescent="0.3">
      <c r="A19" s="692" t="s">
        <v>102</v>
      </c>
      <c r="B19" s="712">
        <v>72.22</v>
      </c>
      <c r="C19" s="13">
        <v>55.56</v>
      </c>
      <c r="D19" s="13">
        <v>0</v>
      </c>
      <c r="E19" s="13">
        <v>0</v>
      </c>
      <c r="F19" s="13">
        <v>5.56</v>
      </c>
      <c r="G19" s="13">
        <v>0</v>
      </c>
      <c r="H19" s="13">
        <v>0</v>
      </c>
      <c r="I19" s="13">
        <v>33.33</v>
      </c>
      <c r="J19" s="13">
        <v>0</v>
      </c>
      <c r="K19" s="13">
        <v>11.11</v>
      </c>
      <c r="L19" s="13">
        <v>0</v>
      </c>
      <c r="M19" s="13">
        <v>0</v>
      </c>
      <c r="N19" s="13">
        <v>22.22</v>
      </c>
      <c r="O19" s="760">
        <v>0</v>
      </c>
    </row>
    <row r="20" spans="1:15" ht="16.5" x14ac:dyDescent="0.3">
      <c r="A20" s="692" t="s">
        <v>88</v>
      </c>
      <c r="B20" s="712">
        <v>100</v>
      </c>
      <c r="C20" s="13">
        <v>100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760">
        <v>0</v>
      </c>
    </row>
    <row r="21" spans="1:15" ht="16.5" x14ac:dyDescent="0.3">
      <c r="A21" s="692" t="s">
        <v>94</v>
      </c>
      <c r="B21" s="712">
        <v>10</v>
      </c>
      <c r="C21" s="13">
        <v>71.430000000000007</v>
      </c>
      <c r="D21" s="13">
        <v>90</v>
      </c>
      <c r="E21" s="13">
        <v>19.05</v>
      </c>
      <c r="F21" s="13">
        <v>0</v>
      </c>
      <c r="G21" s="13">
        <v>4.76</v>
      </c>
      <c r="H21" s="13">
        <v>0</v>
      </c>
      <c r="I21" s="13">
        <v>4.76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760">
        <v>0</v>
      </c>
    </row>
    <row r="22" spans="1:15" ht="16.5" x14ac:dyDescent="0.3">
      <c r="A22" s="692" t="s">
        <v>95</v>
      </c>
      <c r="B22" s="712">
        <v>30.77</v>
      </c>
      <c r="C22" s="13">
        <v>50</v>
      </c>
      <c r="D22" s="13">
        <v>69.23</v>
      </c>
      <c r="E22" s="13">
        <v>41.67</v>
      </c>
      <c r="F22" s="13">
        <v>0</v>
      </c>
      <c r="G22" s="13">
        <v>0</v>
      </c>
      <c r="H22" s="13">
        <v>0</v>
      </c>
      <c r="I22" s="13">
        <v>8.33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760">
        <v>0</v>
      </c>
    </row>
    <row r="23" spans="1:15" ht="17.25" thickBot="1" x14ac:dyDescent="0.35">
      <c r="A23" s="696" t="s">
        <v>93</v>
      </c>
      <c r="B23" s="713">
        <v>75</v>
      </c>
      <c r="C23" s="714">
        <v>20</v>
      </c>
      <c r="D23" s="714">
        <v>25</v>
      </c>
      <c r="E23" s="714">
        <v>80</v>
      </c>
      <c r="F23" s="714">
        <v>0</v>
      </c>
      <c r="G23" s="714">
        <v>0</v>
      </c>
      <c r="H23" s="714">
        <v>0</v>
      </c>
      <c r="I23" s="714">
        <v>0</v>
      </c>
      <c r="J23" s="714">
        <v>0</v>
      </c>
      <c r="K23" s="714">
        <v>0</v>
      </c>
      <c r="L23" s="714">
        <v>0</v>
      </c>
      <c r="M23" s="714">
        <v>0</v>
      </c>
      <c r="N23" s="714">
        <v>0</v>
      </c>
      <c r="O23" s="755">
        <v>0</v>
      </c>
    </row>
    <row r="24" spans="1:15" ht="18" thickTop="1" thickBot="1" x14ac:dyDescent="0.35">
      <c r="A24" s="744" t="s">
        <v>66</v>
      </c>
      <c r="B24" s="763">
        <v>32.39</v>
      </c>
      <c r="C24" s="170">
        <v>42</v>
      </c>
      <c r="D24" s="170">
        <v>19.89</v>
      </c>
      <c r="E24" s="170">
        <v>22.5</v>
      </c>
      <c r="F24" s="170">
        <v>25.99</v>
      </c>
      <c r="G24" s="170">
        <v>12.13</v>
      </c>
      <c r="H24" s="170">
        <v>2.7</v>
      </c>
      <c r="I24" s="170">
        <v>5.98</v>
      </c>
      <c r="J24" s="170">
        <v>11.93</v>
      </c>
      <c r="K24" s="170">
        <v>11.78</v>
      </c>
      <c r="L24" s="170">
        <v>0.85</v>
      </c>
      <c r="M24" s="170">
        <v>0</v>
      </c>
      <c r="N24" s="170">
        <v>6.25</v>
      </c>
      <c r="O24" s="761">
        <v>5.62</v>
      </c>
    </row>
    <row r="25" spans="1:15" ht="16.5" x14ac:dyDescent="0.3">
      <c r="A25" s="998" t="s">
        <v>106</v>
      </c>
      <c r="B25" s="999"/>
      <c r="C25" s="999"/>
      <c r="D25" s="999"/>
      <c r="E25" s="999"/>
      <c r="F25" s="999"/>
      <c r="G25" s="13"/>
      <c r="H25" s="1"/>
      <c r="I25" s="13"/>
      <c r="J25" s="1"/>
      <c r="K25" s="13"/>
      <c r="L25" s="1"/>
      <c r="N25" s="1"/>
      <c r="O25" s="1"/>
    </row>
  </sheetData>
  <mergeCells count="9">
    <mergeCell ref="L4:M4"/>
    <mergeCell ref="N4:O4"/>
    <mergeCell ref="A4:A5"/>
    <mergeCell ref="A25:F25"/>
    <mergeCell ref="B4:C4"/>
    <mergeCell ref="D4:E4"/>
    <mergeCell ref="F4:G4"/>
    <mergeCell ref="H4:I4"/>
    <mergeCell ref="J4:K4"/>
  </mergeCells>
  <pageMargins left="0.7" right="0.7" top="0.75" bottom="0.75" header="0.3" footer="0.3"/>
  <pageSetup orientation="portrait" horizontalDpi="4294967292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workbookViewId="0">
      <selection activeCell="A2" sqref="A2"/>
    </sheetView>
  </sheetViews>
  <sheetFormatPr defaultRowHeight="15" x14ac:dyDescent="0.25"/>
  <cols>
    <col min="1" max="1" width="12.28515625" customWidth="1"/>
  </cols>
  <sheetData>
    <row r="2" spans="1:9" x14ac:dyDescent="0.25">
      <c r="A2" s="884" t="s">
        <v>352</v>
      </c>
    </row>
    <row r="3" spans="1:9" ht="17.25" thickBot="1" x14ac:dyDescent="0.35">
      <c r="A3" s="5" t="s">
        <v>337</v>
      </c>
      <c r="B3" s="1"/>
      <c r="C3" s="1"/>
      <c r="D3" s="1"/>
      <c r="E3" s="1"/>
      <c r="F3" s="1"/>
      <c r="G3" s="1"/>
      <c r="H3" s="1"/>
      <c r="I3" s="1"/>
    </row>
    <row r="4" spans="1:9" ht="17.25" thickBot="1" x14ac:dyDescent="0.35">
      <c r="A4" s="1001" t="s">
        <v>155</v>
      </c>
      <c r="B4" s="1003" t="s">
        <v>156</v>
      </c>
      <c r="C4" s="1004"/>
      <c r="D4" s="1005"/>
      <c r="E4" s="1003" t="s">
        <v>157</v>
      </c>
      <c r="F4" s="1004"/>
      <c r="G4" s="1005"/>
      <c r="H4" s="1"/>
      <c r="I4" s="1"/>
    </row>
    <row r="5" spans="1:9" ht="17.25" thickBot="1" x14ac:dyDescent="0.35">
      <c r="A5" s="1002"/>
      <c r="B5" s="391" t="s">
        <v>75</v>
      </c>
      <c r="C5" s="392" t="s">
        <v>76</v>
      </c>
      <c r="D5" s="393" t="s">
        <v>77</v>
      </c>
      <c r="E5" s="391" t="s">
        <v>75</v>
      </c>
      <c r="F5" s="392" t="s">
        <v>76</v>
      </c>
      <c r="G5" s="393" t="s">
        <v>77</v>
      </c>
      <c r="H5" s="1"/>
      <c r="I5" s="1"/>
    </row>
    <row r="6" spans="1:9" ht="17.25" thickTop="1" x14ac:dyDescent="0.3">
      <c r="A6" s="394" t="s">
        <v>32</v>
      </c>
      <c r="B6" s="395">
        <v>36.24</v>
      </c>
      <c r="C6" s="396">
        <v>34.5</v>
      </c>
      <c r="D6" s="397">
        <f>VLOOKUP(A6,'[5]Table 24'!A$5:D$36,2,0)</f>
        <v>23.08</v>
      </c>
      <c r="E6" s="395">
        <v>63.76</v>
      </c>
      <c r="F6" s="396">
        <f>VLOOKUP(A6,'[6]Table 24'!A$4:D$36,3,0)</f>
        <v>65.5</v>
      </c>
      <c r="G6" s="397">
        <f>VLOOKUP(A6,'[5]Table 24'!A$5:D$36,3,0)</f>
        <v>76.92</v>
      </c>
      <c r="H6" s="1"/>
      <c r="I6" s="1"/>
    </row>
    <row r="7" spans="1:9" ht="16.5" x14ac:dyDescent="0.3">
      <c r="A7" s="394" t="s">
        <v>33</v>
      </c>
      <c r="B7" s="395">
        <v>43.49</v>
      </c>
      <c r="C7" s="396">
        <v>39.299999999999997</v>
      </c>
      <c r="D7" s="397">
        <f>VLOOKUP(A7,'[5]Table 24'!A$5:D$36,2,0)</f>
        <v>85.71</v>
      </c>
      <c r="E7" s="395">
        <v>56.51</v>
      </c>
      <c r="F7" s="396">
        <f>VLOOKUP(A7,'[6]Table 24'!A$4:D$36,3,0)</f>
        <v>60.7</v>
      </c>
      <c r="G7" s="397">
        <f>VLOOKUP(A7,'[5]Table 24'!A$5:D$36,3,0)</f>
        <v>14.29</v>
      </c>
      <c r="H7" s="1"/>
      <c r="I7" s="1"/>
    </row>
    <row r="8" spans="1:9" ht="16.5" x14ac:dyDescent="0.3">
      <c r="A8" s="394" t="s">
        <v>34</v>
      </c>
      <c r="B8" s="395">
        <v>35.049999999999997</v>
      </c>
      <c r="C8" s="396">
        <v>25.48</v>
      </c>
      <c r="D8" s="397">
        <f>VLOOKUP(A8,'[5]Table 24'!A$5:D$36,2,0)</f>
        <v>0</v>
      </c>
      <c r="E8" s="395">
        <v>64.95</v>
      </c>
      <c r="F8" s="396">
        <f>VLOOKUP(A8,'[6]Table 24'!A$4:D$36,3,0)</f>
        <v>74.52</v>
      </c>
      <c r="G8" s="397">
        <f>VLOOKUP(A8,'[5]Table 24'!A$5:D$36,3,0)</f>
        <v>0</v>
      </c>
      <c r="H8" s="1"/>
      <c r="I8" s="1"/>
    </row>
    <row r="9" spans="1:9" ht="16.5" x14ac:dyDescent="0.3">
      <c r="A9" s="398" t="s">
        <v>35</v>
      </c>
      <c r="B9" s="395">
        <v>44.33</v>
      </c>
      <c r="C9" s="396">
        <v>27.7</v>
      </c>
      <c r="D9" s="397">
        <f>VLOOKUP(A9,'[5]Table 24'!A$5:D$36,2,0)</f>
        <v>46.97</v>
      </c>
      <c r="E9" s="395">
        <v>55.67</v>
      </c>
      <c r="F9" s="396">
        <f>VLOOKUP(A9,'[6]Table 24'!A$4:D$36,3,0)</f>
        <v>72.3</v>
      </c>
      <c r="G9" s="397">
        <f>VLOOKUP(A9,'[5]Table 24'!A$5:D$36,3,0)</f>
        <v>53.03</v>
      </c>
      <c r="H9" s="1"/>
      <c r="I9" s="1"/>
    </row>
    <row r="10" spans="1:9" ht="16.5" x14ac:dyDescent="0.3">
      <c r="A10" s="394" t="s">
        <v>37</v>
      </c>
      <c r="B10" s="395">
        <v>42.43</v>
      </c>
      <c r="C10" s="396">
        <v>18.72</v>
      </c>
      <c r="D10" s="397">
        <f>VLOOKUP(A10,'[5]Table 24'!A$5:D$36,2,0)</f>
        <v>32.46</v>
      </c>
      <c r="E10" s="395">
        <v>57.57</v>
      </c>
      <c r="F10" s="396">
        <f>VLOOKUP(A10,'[6]Table 24'!A$4:D$36,3,0)</f>
        <v>81.28</v>
      </c>
      <c r="G10" s="397">
        <f>VLOOKUP(A10,'[5]Table 24'!A$5:D$36,3,0)</f>
        <v>67.540000000000006</v>
      </c>
      <c r="H10" s="1"/>
      <c r="I10" s="1"/>
    </row>
    <row r="11" spans="1:9" ht="16.5" x14ac:dyDescent="0.3">
      <c r="A11" s="394" t="s">
        <v>38</v>
      </c>
      <c r="B11" s="395">
        <v>69.069999999999993</v>
      </c>
      <c r="C11" s="396">
        <v>64.41</v>
      </c>
      <c r="D11" s="397">
        <f>VLOOKUP(A11,'[5]Table 24'!A$5:D$36,2,0)</f>
        <v>89.36</v>
      </c>
      <c r="E11" s="395">
        <v>30.93</v>
      </c>
      <c r="F11" s="396">
        <f>VLOOKUP(A11,'[6]Table 24'!A$4:D$36,3,0)</f>
        <v>35.590000000000003</v>
      </c>
      <c r="G11" s="397">
        <f>VLOOKUP(A11,'[5]Table 24'!A$5:D$36,3,0)</f>
        <v>10.64</v>
      </c>
      <c r="H11" s="1"/>
      <c r="I11" s="1"/>
    </row>
    <row r="12" spans="1:9" ht="16.5" x14ac:dyDescent="0.3">
      <c r="A12" s="394" t="s">
        <v>39</v>
      </c>
      <c r="B12" s="395">
        <v>47</v>
      </c>
      <c r="C12" s="396">
        <v>32.69</v>
      </c>
      <c r="D12" s="397">
        <f>VLOOKUP(A12,'[5]Table 24'!A$5:D$36,2,0)</f>
        <v>50</v>
      </c>
      <c r="E12" s="395">
        <v>53</v>
      </c>
      <c r="F12" s="396">
        <f>VLOOKUP(A12,'[6]Table 24'!A$4:D$36,3,0)</f>
        <v>67.31</v>
      </c>
      <c r="G12" s="397">
        <f>VLOOKUP(A12,'[5]Table 24'!A$5:D$36,3,0)</f>
        <v>50</v>
      </c>
      <c r="H12" s="1"/>
      <c r="I12" s="1"/>
    </row>
    <row r="13" spans="1:9" ht="16.5" x14ac:dyDescent="0.3">
      <c r="A13" s="394" t="s">
        <v>40</v>
      </c>
      <c r="B13" s="395">
        <v>58.61</v>
      </c>
      <c r="C13" s="396">
        <v>66.400000000000006</v>
      </c>
      <c r="D13" s="397">
        <f>VLOOKUP(A13,'[5]Table 24'!A$5:D$36,2,0)</f>
        <v>86.36</v>
      </c>
      <c r="E13" s="395">
        <v>41.39</v>
      </c>
      <c r="F13" s="396">
        <f>VLOOKUP(A13,'[6]Table 24'!A$4:D$36,3,0)</f>
        <v>33.6</v>
      </c>
      <c r="G13" s="397">
        <f>VLOOKUP(A13,'[5]Table 24'!A$5:D$36,3,0)</f>
        <v>13.64</v>
      </c>
      <c r="H13" s="1"/>
      <c r="I13" s="1"/>
    </row>
    <row r="14" spans="1:9" ht="16.5" x14ac:dyDescent="0.3">
      <c r="A14" s="394" t="s">
        <v>41</v>
      </c>
      <c r="B14" s="395">
        <v>39.07</v>
      </c>
      <c r="C14" s="396">
        <v>30.89</v>
      </c>
      <c r="D14" s="397">
        <f>VLOOKUP(A14,'[5]Table 24'!A$5:D$36,2,0)</f>
        <v>65.709999999999994</v>
      </c>
      <c r="E14" s="395">
        <v>60.93</v>
      </c>
      <c r="F14" s="396">
        <f>VLOOKUP(A14,'[6]Table 24'!A$4:D$36,3,0)</f>
        <v>69.11</v>
      </c>
      <c r="G14" s="397">
        <f>VLOOKUP(A14,'[5]Table 24'!A$5:D$36,3,0)</f>
        <v>34.29</v>
      </c>
      <c r="H14" s="1"/>
      <c r="I14" s="1"/>
    </row>
    <row r="15" spans="1:9" ht="16.5" x14ac:dyDescent="0.3">
      <c r="A15" s="394" t="s">
        <v>42</v>
      </c>
      <c r="B15" s="395">
        <v>65.02</v>
      </c>
      <c r="C15" s="396">
        <v>58.15</v>
      </c>
      <c r="D15" s="397">
        <f>VLOOKUP(A15,'[5]Table 24'!A$5:D$36,2,0)</f>
        <v>79.37</v>
      </c>
      <c r="E15" s="395">
        <v>34.979999999999997</v>
      </c>
      <c r="F15" s="396">
        <f>VLOOKUP(A15,'[6]Table 24'!A$4:D$36,3,0)</f>
        <v>41.85</v>
      </c>
      <c r="G15" s="397">
        <f>VLOOKUP(A15,'[5]Table 24'!A$5:D$36,3,0)</f>
        <v>20.63</v>
      </c>
      <c r="H15" s="1"/>
      <c r="I15" s="1"/>
    </row>
    <row r="16" spans="1:9" ht="16.5" x14ac:dyDescent="0.3">
      <c r="A16" s="394" t="s">
        <v>43</v>
      </c>
      <c r="B16" s="395">
        <v>55.13</v>
      </c>
      <c r="C16" s="396">
        <v>49.49</v>
      </c>
      <c r="D16" s="397">
        <f>VLOOKUP(A16,'[5]Table 24'!A$5:D$36,2,0)</f>
        <v>64.290000000000006</v>
      </c>
      <c r="E16" s="395">
        <v>44.87</v>
      </c>
      <c r="F16" s="396">
        <f>VLOOKUP(A16,'[6]Table 24'!A$4:D$36,3,0)</f>
        <v>50.51</v>
      </c>
      <c r="G16" s="397">
        <f>VLOOKUP(A16,'[5]Table 24'!A$5:D$36,3,0)</f>
        <v>35.71</v>
      </c>
      <c r="H16" s="1"/>
      <c r="I16" s="1"/>
    </row>
    <row r="17" spans="1:9" ht="16.5" x14ac:dyDescent="0.3">
      <c r="A17" s="394" t="s">
        <v>44</v>
      </c>
      <c r="B17" s="395">
        <v>56.03</v>
      </c>
      <c r="C17" s="396">
        <v>47.57</v>
      </c>
      <c r="D17" s="397">
        <f>VLOOKUP(A17,'[5]Table 24'!A$5:D$36,2,0)</f>
        <v>45.45</v>
      </c>
      <c r="E17" s="395">
        <v>43.97</v>
      </c>
      <c r="F17" s="396">
        <f>VLOOKUP(A17,'[6]Table 24'!A$4:D$36,3,0)</f>
        <v>52.43</v>
      </c>
      <c r="G17" s="397">
        <f>VLOOKUP(A17,'[5]Table 24'!A$5:D$36,3,0)</f>
        <v>54.55</v>
      </c>
      <c r="H17" s="1"/>
      <c r="I17" s="1"/>
    </row>
    <row r="18" spans="1:9" ht="16.5" x14ac:dyDescent="0.3">
      <c r="A18" s="394" t="s">
        <v>45</v>
      </c>
      <c r="B18" s="395">
        <v>56.9</v>
      </c>
      <c r="C18" s="396">
        <v>51</v>
      </c>
      <c r="D18" s="397">
        <f>VLOOKUP(A18,'[5]Table 24'!A$5:D$36,2,0)</f>
        <v>69.7</v>
      </c>
      <c r="E18" s="395">
        <v>43.1</v>
      </c>
      <c r="F18" s="396">
        <f>VLOOKUP(A18,'[6]Table 24'!A$4:D$36,3,0)</f>
        <v>49</v>
      </c>
      <c r="G18" s="397">
        <f>VLOOKUP(A18,'[5]Table 24'!A$5:D$36,3,0)</f>
        <v>30.3</v>
      </c>
      <c r="H18" s="1"/>
      <c r="I18" s="1"/>
    </row>
    <row r="19" spans="1:9" ht="16.5" x14ac:dyDescent="0.3">
      <c r="A19" s="394" t="s">
        <v>46</v>
      </c>
      <c r="B19" s="395">
        <v>31.72</v>
      </c>
      <c r="C19" s="396">
        <v>33.950000000000003</v>
      </c>
      <c r="D19" s="397">
        <f>VLOOKUP(A19,'[5]Table 24'!A$5:D$36,2,0)</f>
        <v>36.96</v>
      </c>
      <c r="E19" s="395">
        <v>68.28</v>
      </c>
      <c r="F19" s="396">
        <f>VLOOKUP(A19,'[6]Table 24'!A$4:D$36,3,0)</f>
        <v>66.05</v>
      </c>
      <c r="G19" s="397">
        <f>VLOOKUP(A19,'[5]Table 24'!A$5:D$36,3,0)</f>
        <v>63.04</v>
      </c>
      <c r="H19" s="1"/>
      <c r="I19" s="1"/>
    </row>
    <row r="20" spans="1:9" ht="16.5" x14ac:dyDescent="0.3">
      <c r="A20" s="394" t="s">
        <v>47</v>
      </c>
      <c r="B20" s="395">
        <v>59.73</v>
      </c>
      <c r="C20" s="396">
        <v>68.16</v>
      </c>
      <c r="D20" s="397">
        <f>VLOOKUP(A20,'[5]Table 24'!A$5:D$36,2,0)</f>
        <v>74.36</v>
      </c>
      <c r="E20" s="395">
        <v>40.270000000000003</v>
      </c>
      <c r="F20" s="396">
        <f>VLOOKUP(A20,'[6]Table 24'!A$4:D$36,3,0)</f>
        <v>31.84</v>
      </c>
      <c r="G20" s="397">
        <f>VLOOKUP(A20,'[5]Table 24'!A$5:D$36,3,0)</f>
        <v>25.64</v>
      </c>
      <c r="H20" s="1"/>
      <c r="I20" s="1"/>
    </row>
    <row r="21" spans="1:9" ht="16.5" x14ac:dyDescent="0.3">
      <c r="A21" s="394" t="s">
        <v>48</v>
      </c>
      <c r="B21" s="395">
        <v>71.239999999999995</v>
      </c>
      <c r="C21" s="396">
        <v>64.37</v>
      </c>
      <c r="D21" s="397">
        <f>VLOOKUP(A21,'[5]Table 24'!A$5:D$36,2,0)</f>
        <v>60</v>
      </c>
      <c r="E21" s="395">
        <v>28.76</v>
      </c>
      <c r="F21" s="396">
        <f>VLOOKUP(A21,'[6]Table 24'!A$4:D$36,3,0)</f>
        <v>35.630000000000003</v>
      </c>
      <c r="G21" s="397">
        <f>VLOOKUP(A21,'[5]Table 24'!A$5:D$36,3,0)</f>
        <v>40</v>
      </c>
      <c r="H21" s="1"/>
      <c r="I21" s="1"/>
    </row>
    <row r="22" spans="1:9" ht="16.5" x14ac:dyDescent="0.3">
      <c r="A22" s="394" t="s">
        <v>49</v>
      </c>
      <c r="B22" s="395">
        <v>43.17</v>
      </c>
      <c r="C22" s="396">
        <v>26.36</v>
      </c>
      <c r="D22" s="397">
        <f>VLOOKUP(A22,'[5]Table 24'!A$5:D$36,2,0)</f>
        <v>70.27</v>
      </c>
      <c r="E22" s="395">
        <v>56.83</v>
      </c>
      <c r="F22" s="396">
        <f>VLOOKUP(A22,'[6]Table 24'!A$4:D$36,3,0)</f>
        <v>73.64</v>
      </c>
      <c r="G22" s="397">
        <f>VLOOKUP(A22,'[5]Table 24'!A$5:D$36,3,0)</f>
        <v>29.73</v>
      </c>
      <c r="H22" s="1"/>
      <c r="I22" s="1"/>
    </row>
    <row r="23" spans="1:9" ht="16.5" x14ac:dyDescent="0.3">
      <c r="A23" s="394" t="s">
        <v>50</v>
      </c>
      <c r="B23" s="395">
        <v>54.26</v>
      </c>
      <c r="C23" s="396">
        <v>49.01</v>
      </c>
      <c r="D23" s="397">
        <f>VLOOKUP(A23,'[5]Table 24'!A$5:D$36,2,0)</f>
        <v>80</v>
      </c>
      <c r="E23" s="395">
        <v>45.74</v>
      </c>
      <c r="F23" s="396">
        <f>VLOOKUP(A23,'[6]Table 24'!A$4:D$36,3,0)</f>
        <v>50.99</v>
      </c>
      <c r="G23" s="397">
        <f>VLOOKUP(A23,'[5]Table 24'!A$5:D$36,3,0)</f>
        <v>20</v>
      </c>
      <c r="H23" s="1"/>
      <c r="I23" s="1"/>
    </row>
    <row r="24" spans="1:9" ht="16.5" x14ac:dyDescent="0.3">
      <c r="A24" s="394" t="s">
        <v>51</v>
      </c>
      <c r="B24" s="395">
        <v>62.58</v>
      </c>
      <c r="C24" s="396">
        <v>59.39</v>
      </c>
      <c r="D24" s="397">
        <f>VLOOKUP(A24,'[5]Table 24'!A$5:D$36,2,0)</f>
        <v>95</v>
      </c>
      <c r="E24" s="395">
        <v>37.42</v>
      </c>
      <c r="F24" s="396">
        <f>VLOOKUP(A24,'[6]Table 24'!A$4:D$36,3,0)</f>
        <v>40.61</v>
      </c>
      <c r="G24" s="397">
        <f>VLOOKUP(A24,'[5]Table 24'!A$5:D$36,3,0)</f>
        <v>5</v>
      </c>
      <c r="H24" s="1"/>
      <c r="I24" s="1"/>
    </row>
    <row r="25" spans="1:9" ht="16.5" x14ac:dyDescent="0.3">
      <c r="A25" s="394" t="s">
        <v>52</v>
      </c>
      <c r="B25" s="395">
        <v>79.41</v>
      </c>
      <c r="C25" s="396">
        <v>72.33</v>
      </c>
      <c r="D25" s="397">
        <f>VLOOKUP(A25,'[5]Table 24'!A$5:D$36,2,0)</f>
        <v>96.55</v>
      </c>
      <c r="E25" s="395">
        <v>20.59</v>
      </c>
      <c r="F25" s="396">
        <f>VLOOKUP(A25,'[6]Table 24'!A$4:D$36,3,0)</f>
        <v>27.67</v>
      </c>
      <c r="G25" s="397">
        <f>VLOOKUP(A25,'[5]Table 24'!A$5:D$36,3,0)</f>
        <v>3.45</v>
      </c>
      <c r="H25" s="1"/>
      <c r="I25" s="1"/>
    </row>
    <row r="26" spans="1:9" ht="16.5" x14ac:dyDescent="0.3">
      <c r="A26" s="394" t="s">
        <v>53</v>
      </c>
      <c r="B26" s="395">
        <v>57.05</v>
      </c>
      <c r="C26" s="396">
        <v>59.68</v>
      </c>
      <c r="D26" s="397">
        <f>VLOOKUP(A26,'[5]Table 24'!A$5:D$36,2,0)</f>
        <v>88.12</v>
      </c>
      <c r="E26" s="395">
        <v>42.95</v>
      </c>
      <c r="F26" s="396">
        <f>VLOOKUP(A26,'[6]Table 24'!A$4:D$36,3,0)</f>
        <v>40.32</v>
      </c>
      <c r="G26" s="397">
        <f>VLOOKUP(A26,'[5]Table 24'!A$5:D$36,3,0)</f>
        <v>11.88</v>
      </c>
      <c r="H26" s="1"/>
      <c r="I26" s="1"/>
    </row>
    <row r="27" spans="1:9" ht="16.5" x14ac:dyDescent="0.3">
      <c r="A27" s="394" t="s">
        <v>54</v>
      </c>
      <c r="B27" s="395">
        <v>72.81</v>
      </c>
      <c r="C27" s="396">
        <v>67.09</v>
      </c>
      <c r="D27" s="397">
        <f>VLOOKUP(A27,'[5]Table 24'!A$5:D$36,2,0)</f>
        <v>67.16</v>
      </c>
      <c r="E27" s="395">
        <v>27.19</v>
      </c>
      <c r="F27" s="396">
        <f>VLOOKUP(A27,'[6]Table 24'!A$4:D$36,3,0)</f>
        <v>32.909999999999997</v>
      </c>
      <c r="G27" s="397">
        <f>VLOOKUP(A27,'[5]Table 24'!A$5:D$36,3,0)</f>
        <v>32.840000000000003</v>
      </c>
      <c r="H27" s="1"/>
      <c r="I27" s="1"/>
    </row>
    <row r="28" spans="1:9" ht="16.5" x14ac:dyDescent="0.3">
      <c r="A28" s="394" t="s">
        <v>55</v>
      </c>
      <c r="B28" s="395">
        <v>72.760000000000005</v>
      </c>
      <c r="C28" s="396">
        <v>65.680000000000007</v>
      </c>
      <c r="D28" s="397">
        <f>VLOOKUP(A28,'[5]Table 24'!A$5:D$36,2,0)</f>
        <v>90.74</v>
      </c>
      <c r="E28" s="395">
        <v>27.24</v>
      </c>
      <c r="F28" s="396">
        <f>VLOOKUP(A28,'[6]Table 24'!A$4:D$36,3,0)</f>
        <v>34.32</v>
      </c>
      <c r="G28" s="397">
        <f>VLOOKUP(A28,'[5]Table 24'!A$5:D$36,3,0)</f>
        <v>9.26</v>
      </c>
      <c r="H28" s="1"/>
      <c r="I28" s="1"/>
    </row>
    <row r="29" spans="1:9" ht="16.5" x14ac:dyDescent="0.3">
      <c r="A29" s="394" t="s">
        <v>56</v>
      </c>
      <c r="B29" s="395">
        <v>38.61</v>
      </c>
      <c r="C29" s="396">
        <v>17.55</v>
      </c>
      <c r="D29" s="397">
        <f>VLOOKUP(A29,'[5]Table 24'!A$5:D$36,2,0)</f>
        <v>57.89</v>
      </c>
      <c r="E29" s="395">
        <v>61.39</v>
      </c>
      <c r="F29" s="396">
        <f>VLOOKUP(A29,'[6]Table 24'!A$4:D$36,3,0)</f>
        <v>82.45</v>
      </c>
      <c r="G29" s="397">
        <f>VLOOKUP(A29,'[5]Table 24'!A$5:D$36,3,0)</f>
        <v>42.11</v>
      </c>
      <c r="H29" s="1"/>
      <c r="I29" s="1"/>
    </row>
    <row r="30" spans="1:9" ht="16.5" x14ac:dyDescent="0.3">
      <c r="A30" s="394" t="s">
        <v>57</v>
      </c>
      <c r="B30" s="395">
        <v>28.99</v>
      </c>
      <c r="C30" s="396">
        <v>21.73</v>
      </c>
      <c r="D30" s="397">
        <f>VLOOKUP(A30,'[5]Table 24'!A$5:D$36,2,0)</f>
        <v>11.76</v>
      </c>
      <c r="E30" s="395">
        <v>71.010000000000005</v>
      </c>
      <c r="F30" s="396">
        <f>VLOOKUP(A30,'[6]Table 24'!A$4:D$36,3,0)</f>
        <v>78.27</v>
      </c>
      <c r="G30" s="397">
        <f>VLOOKUP(A30,'[5]Table 24'!A$5:D$36,3,0)</f>
        <v>88.24</v>
      </c>
      <c r="H30" s="1"/>
      <c r="I30" s="1"/>
    </row>
    <row r="31" spans="1:9" ht="16.5" x14ac:dyDescent="0.3">
      <c r="A31" s="394" t="s">
        <v>58</v>
      </c>
      <c r="B31" s="395">
        <v>46.23</v>
      </c>
      <c r="C31" s="396">
        <v>27.93</v>
      </c>
      <c r="D31" s="397">
        <f>VLOOKUP(A31,'[5]Table 24'!A$5:D$36,2,0)</f>
        <v>67.569999999999993</v>
      </c>
      <c r="E31" s="395">
        <v>53.77</v>
      </c>
      <c r="F31" s="396">
        <f>VLOOKUP(A31,'[6]Table 24'!A$4:D$36,3,0)</f>
        <v>72.069999999999993</v>
      </c>
      <c r="G31" s="397">
        <f>VLOOKUP(A31,'[5]Table 24'!A$5:D$36,3,0)</f>
        <v>32.43</v>
      </c>
      <c r="H31" s="1"/>
      <c r="I31" s="1"/>
    </row>
    <row r="32" spans="1:9" ht="16.5" x14ac:dyDescent="0.3">
      <c r="A32" s="394" t="s">
        <v>59</v>
      </c>
      <c r="B32" s="395">
        <v>30.26</v>
      </c>
      <c r="C32" s="396">
        <v>19.63</v>
      </c>
      <c r="D32" s="397">
        <f>VLOOKUP(A32,'[5]Table 24'!A$5:D$36,2,0)</f>
        <v>40</v>
      </c>
      <c r="E32" s="395">
        <v>69.739999999999995</v>
      </c>
      <c r="F32" s="396">
        <f>VLOOKUP(A32,'[6]Table 24'!A$4:D$36,3,0)</f>
        <v>80.37</v>
      </c>
      <c r="G32" s="397">
        <f>VLOOKUP(A32,'[5]Table 24'!A$5:D$36,3,0)</f>
        <v>60</v>
      </c>
      <c r="H32" s="1"/>
      <c r="I32" s="1"/>
    </row>
    <row r="33" spans="1:9" ht="16.5" x14ac:dyDescent="0.3">
      <c r="A33" s="394" t="s">
        <v>60</v>
      </c>
      <c r="B33" s="395">
        <v>41.31</v>
      </c>
      <c r="C33" s="396">
        <v>20.63</v>
      </c>
      <c r="D33" s="397">
        <f>VLOOKUP(A33,'[5]Table 24'!A$5:D$36,2,0)</f>
        <v>71.430000000000007</v>
      </c>
      <c r="E33" s="395">
        <v>58.69</v>
      </c>
      <c r="F33" s="396">
        <f>VLOOKUP(A33,'[6]Table 24'!A$4:D$36,3,0)</f>
        <v>79.37</v>
      </c>
      <c r="G33" s="397">
        <f>VLOOKUP(A33,'[5]Table 24'!A$5:D$36,3,0)</f>
        <v>28.57</v>
      </c>
      <c r="H33" s="1"/>
      <c r="I33" s="1"/>
    </row>
    <row r="34" spans="1:9" ht="16.5" x14ac:dyDescent="0.3">
      <c r="A34" s="394" t="s">
        <v>61</v>
      </c>
      <c r="B34" s="395">
        <v>47.62</v>
      </c>
      <c r="C34" s="396">
        <v>17.57</v>
      </c>
      <c r="D34" s="397">
        <f>VLOOKUP(A34,'[5]Table 24'!A$5:D$36,2,0)</f>
        <v>0</v>
      </c>
      <c r="E34" s="395">
        <v>52.38</v>
      </c>
      <c r="F34" s="396">
        <f>VLOOKUP(A34,'[6]Table 24'!A$4:D$36,3,0)</f>
        <v>82.43</v>
      </c>
      <c r="G34" s="397">
        <f>VLOOKUP(A34,'[5]Table 24'!A$5:D$36,3,0)</f>
        <v>0</v>
      </c>
      <c r="H34" s="1"/>
      <c r="I34" s="1"/>
    </row>
    <row r="35" spans="1:9" ht="17.25" thickBot="1" x14ac:dyDescent="0.35">
      <c r="A35" s="399" t="s">
        <v>62</v>
      </c>
      <c r="B35" s="400">
        <v>20.3</v>
      </c>
      <c r="C35" s="401">
        <v>17.09</v>
      </c>
      <c r="D35" s="402">
        <f>VLOOKUP(A35,'[5]Table 24'!A$5:D$36,2,0)</f>
        <v>8.11</v>
      </c>
      <c r="E35" s="400">
        <v>79.7</v>
      </c>
      <c r="F35" s="401">
        <f>VLOOKUP(A35,'[6]Table 24'!A$4:D$36,3,0)</f>
        <v>82.91</v>
      </c>
      <c r="G35" s="402">
        <f>VLOOKUP(A35,'[5]Table 24'!A$5:D$36,3,0)</f>
        <v>91.89</v>
      </c>
      <c r="H35" s="1"/>
      <c r="I35" s="1"/>
    </row>
    <row r="36" spans="1:9" ht="18" thickTop="1" thickBot="1" x14ac:dyDescent="0.35">
      <c r="A36" s="403" t="s">
        <v>113</v>
      </c>
      <c r="B36" s="404">
        <v>48.15</v>
      </c>
      <c r="C36" s="569">
        <v>38.58</v>
      </c>
      <c r="D36" s="405">
        <f>VLOOKUP(A36,'[5]Table 24'!A$5:D$36,2,0)</f>
        <v>62.79</v>
      </c>
      <c r="E36" s="404">
        <v>51.85</v>
      </c>
      <c r="F36" s="569">
        <f>VLOOKUP(A36,'[6]Table 24'!A$4:D$36,3,0)</f>
        <v>61.42</v>
      </c>
      <c r="G36" s="405">
        <f>VLOOKUP(A36,'[5]Table 24'!A$5:D$36,3,0)</f>
        <v>37.21</v>
      </c>
      <c r="H36" s="1"/>
      <c r="I36" s="1"/>
    </row>
    <row r="37" spans="1:9" ht="16.5" x14ac:dyDescent="0.3">
      <c r="A37" s="394" t="s">
        <v>124</v>
      </c>
      <c r="B37" s="688">
        <v>50.26</v>
      </c>
      <c r="C37" s="689">
        <v>34.56</v>
      </c>
      <c r="D37" s="690">
        <v>0</v>
      </c>
      <c r="E37" s="688">
        <v>49.74</v>
      </c>
      <c r="F37" s="689">
        <f>VLOOKUP(A37,'[6]Table 24'!A$4:D$36,3,0)</f>
        <v>65.44</v>
      </c>
      <c r="G37" s="690">
        <v>0</v>
      </c>
      <c r="H37" s="1"/>
      <c r="I37" s="1"/>
    </row>
    <row r="38" spans="1:9" ht="16.5" x14ac:dyDescent="0.3">
      <c r="A38" s="1000" t="s">
        <v>25</v>
      </c>
      <c r="B38" s="1000"/>
      <c r="C38" s="1000"/>
      <c r="D38" s="1000"/>
      <c r="E38" s="1000"/>
      <c r="F38" s="1000"/>
      <c r="G38" s="1000"/>
      <c r="H38" s="1"/>
      <c r="I38" s="92"/>
    </row>
  </sheetData>
  <mergeCells count="4">
    <mergeCell ref="A38:G38"/>
    <mergeCell ref="A4:A5"/>
    <mergeCell ref="E4:G4"/>
    <mergeCell ref="B4:D4"/>
  </mergeCells>
  <hyperlinks>
    <hyperlink ref="A2" location="Summary!A1" display="Summary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workbookViewId="0">
      <selection activeCell="D6" sqref="D6:D37"/>
    </sheetView>
  </sheetViews>
  <sheetFormatPr defaultRowHeight="16.5" x14ac:dyDescent="0.3"/>
  <cols>
    <col min="1" max="1" width="12.42578125" style="1" customWidth="1"/>
    <col min="2" max="2" width="9.85546875" style="1" customWidth="1"/>
    <col min="3" max="3" width="9.5703125" style="1" customWidth="1"/>
    <col min="4" max="4" width="9.140625" style="1" customWidth="1"/>
    <col min="5" max="7" width="9.140625" style="1" bestFit="1" customWidth="1"/>
    <col min="8" max="8" width="9.140625" style="1"/>
    <col min="9" max="9" width="10.7109375" style="1" customWidth="1"/>
    <col min="10" max="10" width="11.28515625" style="1" bestFit="1" customWidth="1"/>
    <col min="11" max="16384" width="9.140625" style="1"/>
  </cols>
  <sheetData>
    <row r="3" spans="1:7" ht="17.25" thickBot="1" x14ac:dyDescent="0.35">
      <c r="A3" s="5" t="s">
        <v>338</v>
      </c>
    </row>
    <row r="4" spans="1:7" ht="17.25" thickBot="1" x14ac:dyDescent="0.35">
      <c r="A4" s="1006" t="s">
        <v>155</v>
      </c>
      <c r="B4" s="1003" t="s">
        <v>156</v>
      </c>
      <c r="C4" s="1004"/>
      <c r="D4" s="1005"/>
      <c r="E4" s="1003" t="s">
        <v>157</v>
      </c>
      <c r="F4" s="1004"/>
      <c r="G4" s="1005"/>
    </row>
    <row r="5" spans="1:7" ht="17.25" thickBot="1" x14ac:dyDescent="0.35">
      <c r="A5" s="1007"/>
      <c r="B5" s="366" t="s">
        <v>75</v>
      </c>
      <c r="C5" s="367" t="s">
        <v>76</v>
      </c>
      <c r="D5" s="368" t="s">
        <v>77</v>
      </c>
      <c r="E5" s="366" t="s">
        <v>75</v>
      </c>
      <c r="F5" s="367" t="s">
        <v>76</v>
      </c>
      <c r="G5" s="368" t="s">
        <v>77</v>
      </c>
    </row>
    <row r="6" spans="1:7" ht="17.25" thickTop="1" x14ac:dyDescent="0.3">
      <c r="A6" s="668" t="s">
        <v>32</v>
      </c>
      <c r="B6" s="382">
        <v>5.24</v>
      </c>
      <c r="C6" s="53">
        <v>4.8</v>
      </c>
      <c r="D6" s="674">
        <v>7.69</v>
      </c>
      <c r="E6" s="382">
        <v>94.76</v>
      </c>
      <c r="F6" s="53">
        <v>95.2</v>
      </c>
      <c r="G6" s="675">
        <v>92.31</v>
      </c>
    </row>
    <row r="7" spans="1:7" x14ac:dyDescent="0.3">
      <c r="A7" s="668" t="s">
        <v>33</v>
      </c>
      <c r="B7" s="382">
        <v>10.96</v>
      </c>
      <c r="C7" s="53">
        <v>10.53</v>
      </c>
      <c r="D7" s="674">
        <v>76.19</v>
      </c>
      <c r="E7" s="382">
        <v>89.04</v>
      </c>
      <c r="F7" s="53">
        <v>89.47</v>
      </c>
      <c r="G7" s="675">
        <v>23.81</v>
      </c>
    </row>
    <row r="8" spans="1:7" x14ac:dyDescent="0.3">
      <c r="A8" s="668" t="s">
        <v>34</v>
      </c>
      <c r="B8" s="382">
        <v>16.36</v>
      </c>
      <c r="C8" s="406">
        <v>12.98</v>
      </c>
      <c r="D8" s="674"/>
      <c r="E8" s="382">
        <v>83.64</v>
      </c>
      <c r="F8" s="53">
        <v>87.02</v>
      </c>
      <c r="G8" s="675"/>
    </row>
    <row r="9" spans="1:7" x14ac:dyDescent="0.3">
      <c r="A9" s="668" t="s">
        <v>158</v>
      </c>
      <c r="B9" s="382">
        <v>17.02</v>
      </c>
      <c r="C9" s="53">
        <v>12.84</v>
      </c>
      <c r="D9" s="674">
        <v>18.18</v>
      </c>
      <c r="E9" s="382">
        <v>82.98</v>
      </c>
      <c r="F9" s="53">
        <v>87.16</v>
      </c>
      <c r="G9" s="675">
        <v>81.819999999999993</v>
      </c>
    </row>
    <row r="10" spans="1:7" x14ac:dyDescent="0.3">
      <c r="A10" s="668" t="s">
        <v>37</v>
      </c>
      <c r="B10" s="382">
        <v>36.49</v>
      </c>
      <c r="C10" s="53">
        <v>22.63</v>
      </c>
      <c r="D10" s="674">
        <v>28.07</v>
      </c>
      <c r="E10" s="382">
        <v>63.51</v>
      </c>
      <c r="F10" s="53">
        <v>77.37</v>
      </c>
      <c r="G10" s="675">
        <v>71.930000000000007</v>
      </c>
    </row>
    <row r="11" spans="1:7" x14ac:dyDescent="0.3">
      <c r="A11" s="668" t="s">
        <v>38</v>
      </c>
      <c r="B11" s="382">
        <v>34.020000000000003</v>
      </c>
      <c r="C11" s="53">
        <v>23.73</v>
      </c>
      <c r="D11" s="674">
        <v>8.51</v>
      </c>
      <c r="E11" s="382">
        <v>65.98</v>
      </c>
      <c r="F11" s="53">
        <v>76.27</v>
      </c>
      <c r="G11" s="675">
        <v>91.49</v>
      </c>
    </row>
    <row r="12" spans="1:7" x14ac:dyDescent="0.3">
      <c r="A12" s="668" t="s">
        <v>39</v>
      </c>
      <c r="B12" s="382">
        <v>29.33</v>
      </c>
      <c r="C12" s="53">
        <v>23.4</v>
      </c>
      <c r="D12" s="674">
        <v>21.43</v>
      </c>
      <c r="E12" s="382">
        <v>70.67</v>
      </c>
      <c r="F12" s="53">
        <v>76.599999999999994</v>
      </c>
      <c r="G12" s="675">
        <v>78.569999999999993</v>
      </c>
    </row>
    <row r="13" spans="1:7" x14ac:dyDescent="0.3">
      <c r="A13" s="668" t="s">
        <v>40</v>
      </c>
      <c r="B13" s="382">
        <v>19.260000000000002</v>
      </c>
      <c r="C13" s="53">
        <v>24.8</v>
      </c>
      <c r="D13" s="674">
        <v>20.45</v>
      </c>
      <c r="E13" s="382">
        <v>80.739999999999995</v>
      </c>
      <c r="F13" s="53">
        <v>75.2</v>
      </c>
      <c r="G13" s="675">
        <v>79.55</v>
      </c>
    </row>
    <row r="14" spans="1:7" x14ac:dyDescent="0.3">
      <c r="A14" s="668" t="s">
        <v>41</v>
      </c>
      <c r="B14" s="382">
        <v>2.65</v>
      </c>
      <c r="C14" s="53">
        <v>7.34</v>
      </c>
      <c r="D14" s="674">
        <v>28.57</v>
      </c>
      <c r="E14" s="382">
        <v>97.35</v>
      </c>
      <c r="F14" s="53">
        <v>92.66</v>
      </c>
      <c r="G14" s="675">
        <v>71.430000000000007</v>
      </c>
    </row>
    <row r="15" spans="1:7" x14ac:dyDescent="0.3">
      <c r="A15" s="668" t="s">
        <v>42</v>
      </c>
      <c r="B15" s="382">
        <v>8.58</v>
      </c>
      <c r="C15" s="53">
        <v>2.96</v>
      </c>
      <c r="D15" s="674">
        <v>11.11</v>
      </c>
      <c r="E15" s="382">
        <v>91.42</v>
      </c>
      <c r="F15" s="53">
        <v>97.04</v>
      </c>
      <c r="G15" s="675">
        <v>88.89</v>
      </c>
    </row>
    <row r="16" spans="1:7" x14ac:dyDescent="0.3">
      <c r="A16" s="668" t="s">
        <v>43</v>
      </c>
      <c r="B16" s="382">
        <v>8.01</v>
      </c>
      <c r="C16" s="53">
        <v>1.71</v>
      </c>
      <c r="D16" s="674">
        <v>25</v>
      </c>
      <c r="E16" s="382">
        <v>91.99</v>
      </c>
      <c r="F16" s="53">
        <v>98.29</v>
      </c>
      <c r="G16" s="675">
        <v>75</v>
      </c>
    </row>
    <row r="17" spans="1:7" x14ac:dyDescent="0.3">
      <c r="A17" s="668" t="s">
        <v>44</v>
      </c>
      <c r="B17" s="382">
        <v>24.51</v>
      </c>
      <c r="C17" s="53">
        <v>17.23</v>
      </c>
      <c r="D17" s="674">
        <v>27.27</v>
      </c>
      <c r="E17" s="382">
        <v>75.489999999999995</v>
      </c>
      <c r="F17" s="53">
        <v>82.77</v>
      </c>
      <c r="G17" s="675">
        <v>72.73</v>
      </c>
    </row>
    <row r="18" spans="1:7" x14ac:dyDescent="0.3">
      <c r="A18" s="668" t="s">
        <v>45</v>
      </c>
      <c r="B18" s="382">
        <v>30.64</v>
      </c>
      <c r="C18" s="53">
        <v>30.68</v>
      </c>
      <c r="D18" s="674">
        <v>77.27</v>
      </c>
      <c r="E18" s="382">
        <v>69.36</v>
      </c>
      <c r="F18" s="53">
        <v>69.319999999999993</v>
      </c>
      <c r="G18" s="675">
        <v>22.73</v>
      </c>
    </row>
    <row r="19" spans="1:7" x14ac:dyDescent="0.3">
      <c r="A19" s="668" t="s">
        <v>46</v>
      </c>
      <c r="B19" s="382">
        <v>45.37</v>
      </c>
      <c r="C19" s="53">
        <v>52.56</v>
      </c>
      <c r="D19" s="674">
        <v>86.96</v>
      </c>
      <c r="E19" s="382">
        <v>54.63</v>
      </c>
      <c r="F19" s="53">
        <v>47.44</v>
      </c>
      <c r="G19" s="675">
        <v>13.04</v>
      </c>
    </row>
    <row r="20" spans="1:7" x14ac:dyDescent="0.3">
      <c r="A20" s="668" t="s">
        <v>47</v>
      </c>
      <c r="B20" s="382">
        <v>43.69</v>
      </c>
      <c r="C20" s="53">
        <v>46.64</v>
      </c>
      <c r="D20" s="674">
        <v>75.64</v>
      </c>
      <c r="E20" s="382">
        <v>56.31</v>
      </c>
      <c r="F20" s="53">
        <v>53.36</v>
      </c>
      <c r="G20" s="675">
        <v>24.36</v>
      </c>
    </row>
    <row r="21" spans="1:7" x14ac:dyDescent="0.3">
      <c r="A21" s="668" t="s">
        <v>48</v>
      </c>
      <c r="B21" s="382">
        <v>20.260000000000002</v>
      </c>
      <c r="C21" s="347">
        <v>19.43</v>
      </c>
      <c r="D21" s="674">
        <v>4.4400000000000004</v>
      </c>
      <c r="E21" s="382">
        <v>79.739999999999995</v>
      </c>
      <c r="F21" s="347">
        <v>80.569999999999993</v>
      </c>
      <c r="G21" s="675">
        <v>95.56</v>
      </c>
    </row>
    <row r="22" spans="1:7" x14ac:dyDescent="0.3">
      <c r="A22" s="668" t="s">
        <v>49</v>
      </c>
      <c r="B22" s="382">
        <v>45.08</v>
      </c>
      <c r="C22" s="347">
        <v>33.33</v>
      </c>
      <c r="D22" s="674">
        <v>62.16</v>
      </c>
      <c r="E22" s="382">
        <v>54.92</v>
      </c>
      <c r="F22" s="347">
        <v>66.67</v>
      </c>
      <c r="G22" s="675">
        <v>37.840000000000003</v>
      </c>
    </row>
    <row r="23" spans="1:7" x14ac:dyDescent="0.3">
      <c r="A23" s="668" t="s">
        <v>50</v>
      </c>
      <c r="B23" s="382">
        <v>38.17</v>
      </c>
      <c r="C23" s="347">
        <v>40.07</v>
      </c>
      <c r="D23" s="674">
        <v>20</v>
      </c>
      <c r="E23" s="382">
        <v>61.83</v>
      </c>
      <c r="F23" s="347">
        <v>59.93</v>
      </c>
      <c r="G23" s="675">
        <v>80</v>
      </c>
    </row>
    <row r="24" spans="1:7" x14ac:dyDescent="0.3">
      <c r="A24" s="668" t="s">
        <v>51</v>
      </c>
      <c r="B24" s="382">
        <v>24.84</v>
      </c>
      <c r="C24" s="347">
        <v>12.63</v>
      </c>
      <c r="D24" s="674">
        <v>45</v>
      </c>
      <c r="E24" s="382">
        <v>75.16</v>
      </c>
      <c r="F24" s="347">
        <v>87.37</v>
      </c>
      <c r="G24" s="675">
        <v>55</v>
      </c>
    </row>
    <row r="25" spans="1:7" x14ac:dyDescent="0.3">
      <c r="A25" s="668" t="s">
        <v>52</v>
      </c>
      <c r="B25" s="382">
        <v>42.65</v>
      </c>
      <c r="C25" s="347">
        <v>30.67</v>
      </c>
      <c r="D25" s="674">
        <v>41.38</v>
      </c>
      <c r="E25" s="382">
        <v>57.35</v>
      </c>
      <c r="F25" s="347">
        <v>69.33</v>
      </c>
      <c r="G25" s="675">
        <v>58.62</v>
      </c>
    </row>
    <row r="26" spans="1:7" x14ac:dyDescent="0.3">
      <c r="A26" s="668" t="s">
        <v>53</v>
      </c>
      <c r="B26" s="382">
        <v>39.340000000000003</v>
      </c>
      <c r="C26" s="347">
        <v>33.6</v>
      </c>
      <c r="D26" s="674">
        <v>77.23</v>
      </c>
      <c r="E26" s="382">
        <v>60.66</v>
      </c>
      <c r="F26" s="347">
        <v>66.400000000000006</v>
      </c>
      <c r="G26" s="675">
        <v>22.77</v>
      </c>
    </row>
    <row r="27" spans="1:7" x14ac:dyDescent="0.3">
      <c r="A27" s="668" t="s">
        <v>54</v>
      </c>
      <c r="B27" s="382">
        <v>28.95</v>
      </c>
      <c r="C27" s="347">
        <v>20.25</v>
      </c>
      <c r="D27" s="674">
        <v>50.75</v>
      </c>
      <c r="E27" s="382">
        <v>71.05</v>
      </c>
      <c r="F27" s="347">
        <v>79.75</v>
      </c>
      <c r="G27" s="675">
        <v>49.25</v>
      </c>
    </row>
    <row r="28" spans="1:7" x14ac:dyDescent="0.3">
      <c r="A28" s="668" t="s">
        <v>55</v>
      </c>
      <c r="B28" s="382">
        <v>19.2</v>
      </c>
      <c r="C28" s="347">
        <v>16.5</v>
      </c>
      <c r="D28" s="674">
        <v>59.26</v>
      </c>
      <c r="E28" s="382">
        <v>80.8</v>
      </c>
      <c r="F28" s="347">
        <v>83.5</v>
      </c>
      <c r="G28" s="675">
        <v>40.74</v>
      </c>
    </row>
    <row r="29" spans="1:7" x14ac:dyDescent="0.3">
      <c r="A29" s="668" t="s">
        <v>56</v>
      </c>
      <c r="B29" s="382">
        <v>33.86</v>
      </c>
      <c r="C29" s="347">
        <v>22.19</v>
      </c>
      <c r="D29" s="674">
        <v>78.95</v>
      </c>
      <c r="E29" s="382">
        <v>66.14</v>
      </c>
      <c r="F29" s="347">
        <v>77.81</v>
      </c>
      <c r="G29" s="675">
        <v>21.05</v>
      </c>
    </row>
    <row r="30" spans="1:7" x14ac:dyDescent="0.3">
      <c r="A30" s="668" t="s">
        <v>57</v>
      </c>
      <c r="B30" s="382">
        <v>26.06</v>
      </c>
      <c r="C30" s="347">
        <v>16.71</v>
      </c>
      <c r="D30" s="674">
        <v>41.18</v>
      </c>
      <c r="E30" s="382">
        <v>73.94</v>
      </c>
      <c r="F30" s="347">
        <v>83.29</v>
      </c>
      <c r="G30" s="675">
        <v>58.82</v>
      </c>
    </row>
    <row r="31" spans="1:7" x14ac:dyDescent="0.3">
      <c r="A31" s="668" t="s">
        <v>58</v>
      </c>
      <c r="B31" s="382">
        <v>22.3</v>
      </c>
      <c r="C31" s="347">
        <v>11.89</v>
      </c>
      <c r="D31" s="674">
        <v>43.24</v>
      </c>
      <c r="E31" s="382">
        <v>77.7</v>
      </c>
      <c r="F31" s="347">
        <v>88.11</v>
      </c>
      <c r="G31" s="675">
        <v>56.76</v>
      </c>
    </row>
    <row r="32" spans="1:7" x14ac:dyDescent="0.3">
      <c r="A32" s="668" t="s">
        <v>59</v>
      </c>
      <c r="B32" s="382">
        <v>16.350000000000001</v>
      </c>
      <c r="C32" s="347">
        <v>9.5399999999999991</v>
      </c>
      <c r="D32" s="674">
        <v>60</v>
      </c>
      <c r="E32" s="382">
        <v>83.65</v>
      </c>
      <c r="F32" s="347">
        <v>90.46</v>
      </c>
      <c r="G32" s="675">
        <v>40</v>
      </c>
    </row>
    <row r="33" spans="1:7" x14ac:dyDescent="0.3">
      <c r="A33" s="668" t="s">
        <v>60</v>
      </c>
      <c r="B33" s="382">
        <v>17.84</v>
      </c>
      <c r="C33" s="347">
        <v>9.2100000000000009</v>
      </c>
      <c r="D33" s="674">
        <v>71.430000000000007</v>
      </c>
      <c r="E33" s="382">
        <v>82.16</v>
      </c>
      <c r="F33" s="347">
        <v>90.79</v>
      </c>
      <c r="G33" s="675">
        <v>28.57</v>
      </c>
    </row>
    <row r="34" spans="1:7" x14ac:dyDescent="0.3">
      <c r="A34" s="668" t="s">
        <v>61</v>
      </c>
      <c r="B34" s="382">
        <v>30.74</v>
      </c>
      <c r="C34" s="347">
        <v>6.31</v>
      </c>
      <c r="D34" s="674"/>
      <c r="E34" s="382">
        <v>69.260000000000005</v>
      </c>
      <c r="F34" s="347">
        <v>93.69</v>
      </c>
      <c r="G34" s="675"/>
    </row>
    <row r="35" spans="1:7" ht="17.25" thickBot="1" x14ac:dyDescent="0.35">
      <c r="A35" s="669" t="s">
        <v>62</v>
      </c>
      <c r="B35" s="384">
        <v>15.54</v>
      </c>
      <c r="C35" s="407">
        <v>14.24</v>
      </c>
      <c r="D35" s="676">
        <v>40.54</v>
      </c>
      <c r="E35" s="384">
        <v>84.46</v>
      </c>
      <c r="F35" s="407">
        <v>85.76</v>
      </c>
      <c r="G35" s="677">
        <v>59.46</v>
      </c>
    </row>
    <row r="36" spans="1:7" ht="18" thickTop="1" thickBot="1" x14ac:dyDescent="0.35">
      <c r="A36" s="669" t="s">
        <v>113</v>
      </c>
      <c r="B36" s="388">
        <v>24.76</v>
      </c>
      <c r="C36" s="408">
        <v>18.47</v>
      </c>
      <c r="D36" s="678">
        <v>44.7</v>
      </c>
      <c r="E36" s="388">
        <v>75.239999999999995</v>
      </c>
      <c r="F36" s="408">
        <v>81.53</v>
      </c>
      <c r="G36" s="679">
        <v>55.3</v>
      </c>
    </row>
    <row r="37" spans="1:7" ht="18" thickTop="1" thickBot="1" x14ac:dyDescent="0.35">
      <c r="A37" s="670" t="s">
        <v>124</v>
      </c>
      <c r="B37" s="671">
        <v>42.79</v>
      </c>
      <c r="C37" s="672">
        <v>32.979999999999997</v>
      </c>
      <c r="D37" s="673">
        <v>0</v>
      </c>
      <c r="E37" s="671">
        <v>57.21</v>
      </c>
      <c r="F37" s="672">
        <v>67.02</v>
      </c>
      <c r="G37" s="673">
        <v>0</v>
      </c>
    </row>
    <row r="38" spans="1:7" x14ac:dyDescent="0.3">
      <c r="A38" s="942" t="s">
        <v>106</v>
      </c>
      <c r="B38" s="942"/>
      <c r="C38" s="942"/>
      <c r="D38" s="942"/>
      <c r="E38" s="942"/>
      <c r="F38" s="942"/>
      <c r="G38" s="942"/>
    </row>
  </sheetData>
  <mergeCells count="4">
    <mergeCell ref="A38:G38"/>
    <mergeCell ref="E4:G4"/>
    <mergeCell ref="B4:D4"/>
    <mergeCell ref="A4:A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38"/>
  <sheetViews>
    <sheetView workbookViewId="0">
      <selection activeCell="J40" sqref="J40"/>
    </sheetView>
  </sheetViews>
  <sheetFormatPr defaultColWidth="17.5703125" defaultRowHeight="15" x14ac:dyDescent="0.25"/>
  <cols>
    <col min="1" max="1" width="13.140625" customWidth="1"/>
    <col min="2" max="2" width="5.5703125" bestFit="1" customWidth="1"/>
    <col min="3" max="3" width="5.7109375" bestFit="1" customWidth="1"/>
    <col min="4" max="5" width="5.5703125" bestFit="1" customWidth="1"/>
    <col min="6" max="6" width="5.7109375" bestFit="1" customWidth="1"/>
    <col min="7" max="7" width="5.5703125" bestFit="1" customWidth="1"/>
    <col min="8" max="8" width="4.5703125" bestFit="1" customWidth="1"/>
    <col min="9" max="9" width="5.7109375" bestFit="1" customWidth="1"/>
    <col min="10" max="11" width="5.5703125" bestFit="1" customWidth="1"/>
    <col min="12" max="12" width="5.7109375" bestFit="1" customWidth="1"/>
    <col min="13" max="13" width="6.5703125" bestFit="1" customWidth="1"/>
    <col min="14" max="14" width="4.7109375" bestFit="1" customWidth="1"/>
    <col min="15" max="15" width="5.7109375" bestFit="1" customWidth="1"/>
    <col min="16" max="16" width="6.5703125" bestFit="1" customWidth="1"/>
    <col min="17" max="17" width="5.5703125" bestFit="1" customWidth="1"/>
    <col min="18" max="18" width="5.7109375" bestFit="1" customWidth="1"/>
    <col min="19" max="19" width="6.5703125" bestFit="1" customWidth="1"/>
    <col min="20" max="20" width="5.5703125" bestFit="1" customWidth="1"/>
    <col min="21" max="22" width="4.7109375" bestFit="1" customWidth="1"/>
    <col min="23" max="23" width="5.5703125" bestFit="1" customWidth="1"/>
    <col min="24" max="24" width="4.7109375" bestFit="1" customWidth="1"/>
    <col min="25" max="25" width="6" bestFit="1" customWidth="1"/>
    <col min="26" max="26" width="4.5703125" bestFit="1" customWidth="1"/>
    <col min="27" max="27" width="5.7109375" bestFit="1" customWidth="1"/>
    <col min="28" max="28" width="5.42578125" customWidth="1"/>
  </cols>
  <sheetData>
    <row r="3" spans="1:28" ht="17.25" thickBot="1" x14ac:dyDescent="0.35">
      <c r="A3" s="10" t="s">
        <v>339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7.25" thickBot="1" x14ac:dyDescent="0.35">
      <c r="A4" s="1008" t="s">
        <v>159</v>
      </c>
      <c r="B4" s="1010" t="s">
        <v>160</v>
      </c>
      <c r="C4" s="1011"/>
      <c r="D4" s="1012"/>
      <c r="E4" s="1010" t="s">
        <v>161</v>
      </c>
      <c r="F4" s="1011"/>
      <c r="G4" s="1012"/>
      <c r="H4" s="1011" t="s">
        <v>162</v>
      </c>
      <c r="I4" s="1011"/>
      <c r="J4" s="1011"/>
      <c r="K4" s="1010" t="s">
        <v>163</v>
      </c>
      <c r="L4" s="1011"/>
      <c r="M4" s="1012"/>
      <c r="N4" s="1010" t="s">
        <v>164</v>
      </c>
      <c r="O4" s="1011"/>
      <c r="P4" s="1012"/>
      <c r="Q4" s="1010" t="s">
        <v>165</v>
      </c>
      <c r="R4" s="1011"/>
      <c r="S4" s="1012"/>
      <c r="T4" s="1010" t="s">
        <v>166</v>
      </c>
      <c r="U4" s="1011"/>
      <c r="V4" s="1012"/>
      <c r="W4" s="1010" t="s">
        <v>167</v>
      </c>
      <c r="X4" s="1011"/>
      <c r="Y4" s="1012"/>
      <c r="Z4" s="1010" t="s">
        <v>168</v>
      </c>
      <c r="AA4" s="1011"/>
      <c r="AB4" s="1012"/>
    </row>
    <row r="5" spans="1:28" ht="52.5" thickBot="1" x14ac:dyDescent="0.3">
      <c r="A5" s="1009"/>
      <c r="B5" s="102" t="s">
        <v>75</v>
      </c>
      <c r="C5" s="103" t="s">
        <v>76</v>
      </c>
      <c r="D5" s="104" t="s">
        <v>77</v>
      </c>
      <c r="E5" s="102" t="s">
        <v>75</v>
      </c>
      <c r="F5" s="103" t="s">
        <v>76</v>
      </c>
      <c r="G5" s="104" t="s">
        <v>77</v>
      </c>
      <c r="H5" s="103" t="s">
        <v>75</v>
      </c>
      <c r="I5" s="103" t="s">
        <v>76</v>
      </c>
      <c r="J5" s="103" t="s">
        <v>77</v>
      </c>
      <c r="K5" s="102" t="s">
        <v>75</v>
      </c>
      <c r="L5" s="103" t="s">
        <v>76</v>
      </c>
      <c r="M5" s="104" t="s">
        <v>77</v>
      </c>
      <c r="N5" s="102" t="s">
        <v>75</v>
      </c>
      <c r="O5" s="103" t="s">
        <v>76</v>
      </c>
      <c r="P5" s="104" t="s">
        <v>77</v>
      </c>
      <c r="Q5" s="102" t="s">
        <v>75</v>
      </c>
      <c r="R5" s="103" t="s">
        <v>76</v>
      </c>
      <c r="S5" s="104" t="s">
        <v>77</v>
      </c>
      <c r="T5" s="102" t="s">
        <v>75</v>
      </c>
      <c r="U5" s="103" t="s">
        <v>76</v>
      </c>
      <c r="V5" s="104" t="s">
        <v>77</v>
      </c>
      <c r="W5" s="102" t="s">
        <v>75</v>
      </c>
      <c r="X5" s="103" t="s">
        <v>76</v>
      </c>
      <c r="Y5" s="103" t="s">
        <v>77</v>
      </c>
      <c r="Z5" s="102" t="s">
        <v>75</v>
      </c>
      <c r="AA5" s="103" t="s">
        <v>76</v>
      </c>
      <c r="AB5" s="104" t="s">
        <v>77</v>
      </c>
    </row>
    <row r="6" spans="1:28" ht="17.25" thickTop="1" x14ac:dyDescent="0.3">
      <c r="A6" s="54" t="s">
        <v>32</v>
      </c>
      <c r="B6" s="57">
        <v>4.76</v>
      </c>
      <c r="C6" s="55">
        <v>13.33</v>
      </c>
      <c r="D6" s="58">
        <f>VLOOKUP(A6,'[5]Table 26'!A$4:J$35,2,0)</f>
        <v>50</v>
      </c>
      <c r="E6" s="57">
        <v>0</v>
      </c>
      <c r="F6" s="55">
        <v>0</v>
      </c>
      <c r="G6" s="58">
        <f>VLOOKUP(A6,'[5]Table 26'!A$4:J$34,3,0)</f>
        <v>0</v>
      </c>
      <c r="H6" s="42">
        <v>0</v>
      </c>
      <c r="I6" s="55">
        <v>0</v>
      </c>
      <c r="J6" s="42">
        <f>VLOOKUP(A6,'[5]Table 26'!A$4:J$34,4,0)</f>
        <v>0</v>
      </c>
      <c r="K6" s="57">
        <v>42.86</v>
      </c>
      <c r="L6" s="55">
        <v>46.67</v>
      </c>
      <c r="M6" s="58">
        <f>VLOOKUP(A6,'[5]Table 26'!A$4:J$35,5,0)</f>
        <v>0</v>
      </c>
      <c r="N6" s="57">
        <v>0</v>
      </c>
      <c r="O6" s="55">
        <v>6.67</v>
      </c>
      <c r="P6" s="58">
        <f>VLOOKUP(A6,'[5]Table 26'!A$4:J$34,5,0)</f>
        <v>0</v>
      </c>
      <c r="Q6" s="57">
        <v>9.52</v>
      </c>
      <c r="R6" s="55">
        <v>33.33</v>
      </c>
      <c r="S6" s="58">
        <f>VLOOKUP(A6,'[5]Table 26'!A$4:J$34,7,0)</f>
        <v>50</v>
      </c>
      <c r="T6" s="57">
        <v>19.05</v>
      </c>
      <c r="U6" s="55">
        <v>0</v>
      </c>
      <c r="V6" s="58">
        <v>0</v>
      </c>
      <c r="W6" s="42">
        <v>19.05</v>
      </c>
      <c r="X6" s="55">
        <v>0</v>
      </c>
      <c r="Y6" s="42">
        <v>0</v>
      </c>
      <c r="Z6" s="57">
        <v>4.76</v>
      </c>
      <c r="AA6" s="55">
        <v>0</v>
      </c>
      <c r="AB6" s="59">
        <f>VLOOKUP(A6,'[5]Table 26'!A$4:J$34,9,0)</f>
        <v>0</v>
      </c>
    </row>
    <row r="7" spans="1:28" ht="16.5" x14ac:dyDescent="0.3">
      <c r="A7" s="54" t="s">
        <v>33</v>
      </c>
      <c r="B7" s="57">
        <v>20</v>
      </c>
      <c r="C7" s="55">
        <v>23.68</v>
      </c>
      <c r="D7" s="58">
        <f>VLOOKUP(A7,'[5]Table 26'!A$4:J$35,2,0)</f>
        <v>64.709999999999994</v>
      </c>
      <c r="E7" s="57">
        <v>0</v>
      </c>
      <c r="F7" s="55">
        <v>0</v>
      </c>
      <c r="G7" s="58">
        <f>VLOOKUP(A7,'[5]Table 26'!A$4:J$34,3,0)</f>
        <v>0</v>
      </c>
      <c r="H7" s="42">
        <v>0</v>
      </c>
      <c r="I7" s="55">
        <v>0</v>
      </c>
      <c r="J7" s="42">
        <f>VLOOKUP(A7,'[5]Table 26'!A$4:J$34,4,0)</f>
        <v>0</v>
      </c>
      <c r="K7" s="57">
        <v>44.44</v>
      </c>
      <c r="L7" s="55">
        <v>42.11</v>
      </c>
      <c r="M7" s="58">
        <f>VLOOKUP(A7,'[5]Table 26'!A$4:J$35,5,0)</f>
        <v>23.53</v>
      </c>
      <c r="N7" s="57">
        <v>0</v>
      </c>
      <c r="O7" s="55">
        <v>0</v>
      </c>
      <c r="P7" s="58">
        <f>VLOOKUP(A7,'[5]Table 26'!A$4:J$34,5,0)</f>
        <v>23.53</v>
      </c>
      <c r="Q7" s="57">
        <v>35.56</v>
      </c>
      <c r="R7" s="55">
        <v>34.21</v>
      </c>
      <c r="S7" s="58">
        <f>VLOOKUP(A7,'[5]Table 26'!A$4:J$34,7,0)</f>
        <v>11.76</v>
      </c>
      <c r="T7" s="57">
        <v>0</v>
      </c>
      <c r="U7" s="55">
        <v>0</v>
      </c>
      <c r="V7" s="58">
        <v>0</v>
      </c>
      <c r="W7" s="42">
        <v>0</v>
      </c>
      <c r="X7" s="55">
        <v>0</v>
      </c>
      <c r="Y7" s="42">
        <v>0</v>
      </c>
      <c r="Z7" s="57">
        <v>0</v>
      </c>
      <c r="AA7" s="55">
        <v>0</v>
      </c>
      <c r="AB7" s="59">
        <f>VLOOKUP(A7,'[5]Table 26'!A$4:J$34,9,0)</f>
        <v>0</v>
      </c>
    </row>
    <row r="8" spans="1:28" ht="16.5" x14ac:dyDescent="0.3">
      <c r="A8" s="54" t="s">
        <v>34</v>
      </c>
      <c r="B8" s="57">
        <v>29.79</v>
      </c>
      <c r="C8" s="56">
        <v>35.42</v>
      </c>
      <c r="D8" s="58">
        <f>VLOOKUP(A8,'[5]Table 26'!A$4:J$35,2,0)</f>
        <v>0</v>
      </c>
      <c r="E8" s="57">
        <v>0</v>
      </c>
      <c r="F8" s="55">
        <v>0</v>
      </c>
      <c r="G8" s="58">
        <f>VLOOKUP(A8,'[5]Table 26'!A$4:J$34,3,0)</f>
        <v>0</v>
      </c>
      <c r="H8" s="42">
        <v>0</v>
      </c>
      <c r="I8" s="55">
        <v>0</v>
      </c>
      <c r="J8" s="42">
        <f>VLOOKUP(A8,'[5]Table 26'!A$4:J$34,4,0)</f>
        <v>0</v>
      </c>
      <c r="K8" s="57">
        <v>36.17</v>
      </c>
      <c r="L8" s="55">
        <v>39.58</v>
      </c>
      <c r="M8" s="58">
        <f>VLOOKUP(A8,'[5]Table 26'!A$4:J$35,5,0)</f>
        <v>0</v>
      </c>
      <c r="N8" s="57">
        <v>0</v>
      </c>
      <c r="O8" s="55">
        <v>0</v>
      </c>
      <c r="P8" s="58">
        <f>VLOOKUP(A8,'[5]Table 26'!A$4:J$34,5,0)</f>
        <v>0</v>
      </c>
      <c r="Q8" s="57">
        <v>34.04</v>
      </c>
      <c r="R8" s="55">
        <v>25</v>
      </c>
      <c r="S8" s="58">
        <f>VLOOKUP(A8,'[5]Table 26'!A$4:J$34,7,0)</f>
        <v>0</v>
      </c>
      <c r="T8" s="57">
        <v>0</v>
      </c>
      <c r="U8" s="55">
        <v>0</v>
      </c>
      <c r="V8" s="58">
        <v>0</v>
      </c>
      <c r="W8" s="42">
        <v>0</v>
      </c>
      <c r="X8" s="55">
        <v>0</v>
      </c>
      <c r="Y8" s="42">
        <f>VLOOKUP(A8,'[5]Table 26'!A$4:J$34,8,0)</f>
        <v>0</v>
      </c>
      <c r="Z8" s="57">
        <v>0</v>
      </c>
      <c r="AA8" s="55">
        <v>0</v>
      </c>
      <c r="AB8" s="59">
        <f>VLOOKUP(A8,'[5]Table 26'!A$4:J$34,9,0)</f>
        <v>0</v>
      </c>
    </row>
    <row r="9" spans="1:28" ht="16.5" x14ac:dyDescent="0.3">
      <c r="A9" s="54" t="s">
        <v>35</v>
      </c>
      <c r="B9" s="57">
        <v>10.130000000000001</v>
      </c>
      <c r="C9" s="55">
        <v>25.45</v>
      </c>
      <c r="D9" s="58">
        <f>VLOOKUP(A9,'[5]Table 26'!A$4:J$35,2,0)</f>
        <v>25</v>
      </c>
      <c r="E9" s="57">
        <v>2.5299999999999998</v>
      </c>
      <c r="F9" s="55">
        <v>5.45</v>
      </c>
      <c r="G9" s="58">
        <f>VLOOKUP(A9,'[5]Table 26'!A$4:J$34,3,0)</f>
        <v>0</v>
      </c>
      <c r="H9" s="42">
        <v>1.27</v>
      </c>
      <c r="I9" s="55">
        <v>0</v>
      </c>
      <c r="J9" s="42">
        <f>VLOOKUP(A9,'[5]Table 26'!A$4:J$34,4,0)</f>
        <v>0</v>
      </c>
      <c r="K9" s="57">
        <v>41.77</v>
      </c>
      <c r="L9" s="55">
        <v>34.549999999999997</v>
      </c>
      <c r="M9" s="58">
        <f>VLOOKUP(A9,'[5]Table 26'!A$4:J$35,5,0)</f>
        <v>50</v>
      </c>
      <c r="N9" s="57">
        <v>0</v>
      </c>
      <c r="O9" s="55">
        <v>0</v>
      </c>
      <c r="P9" s="58">
        <f>VLOOKUP(A9,'[5]Table 26'!A$4:J$34,5,0)</f>
        <v>50</v>
      </c>
      <c r="Q9" s="57">
        <v>43.04</v>
      </c>
      <c r="R9" s="55">
        <v>32.729999999999997</v>
      </c>
      <c r="S9" s="58">
        <f>VLOOKUP(A9,'[5]Table 26'!A$4:J$34,7,0)</f>
        <v>25</v>
      </c>
      <c r="T9" s="57">
        <v>0</v>
      </c>
      <c r="U9" s="55">
        <v>0</v>
      </c>
      <c r="V9" s="58">
        <v>0</v>
      </c>
      <c r="W9" s="42">
        <v>0</v>
      </c>
      <c r="X9" s="55">
        <v>0</v>
      </c>
      <c r="Y9" s="42">
        <v>0</v>
      </c>
      <c r="Z9" s="57">
        <v>1.27</v>
      </c>
      <c r="AA9" s="55">
        <v>1.82</v>
      </c>
      <c r="AB9" s="59">
        <f>VLOOKUP(A9,'[5]Table 26'!A$4:J$34,9,0)</f>
        <v>0</v>
      </c>
    </row>
    <row r="10" spans="1:28" ht="16.5" x14ac:dyDescent="0.3">
      <c r="A10" s="54" t="s">
        <v>37</v>
      </c>
      <c r="B10" s="57">
        <v>26.27</v>
      </c>
      <c r="C10" s="55">
        <v>40.56</v>
      </c>
      <c r="D10" s="58">
        <f>VLOOKUP(A10,'[5]Table 26'!A$4:J$35,2,0)</f>
        <v>33.33</v>
      </c>
      <c r="E10" s="57">
        <v>0.46</v>
      </c>
      <c r="F10" s="55">
        <v>2.1</v>
      </c>
      <c r="G10" s="58">
        <f>VLOOKUP(A10,'[5]Table 26'!A$4:J$34,3,0)</f>
        <v>0</v>
      </c>
      <c r="H10" s="42">
        <v>0.92</v>
      </c>
      <c r="I10" s="55">
        <v>0</v>
      </c>
      <c r="J10" s="42">
        <f>VLOOKUP(A10,'[5]Table 26'!A$4:J$34,4,0)</f>
        <v>0</v>
      </c>
      <c r="K10" s="57">
        <v>42.4</v>
      </c>
      <c r="L10" s="55">
        <v>45.45</v>
      </c>
      <c r="M10" s="58">
        <f>VLOOKUP(A10,'[5]Table 26'!A$4:J$35,5,0)</f>
        <v>25</v>
      </c>
      <c r="N10" s="57">
        <v>0</v>
      </c>
      <c r="O10" s="55">
        <v>0</v>
      </c>
      <c r="P10" s="58">
        <f>VLOOKUP(A10,'[5]Table 26'!A$4:J$34,5,0)</f>
        <v>25</v>
      </c>
      <c r="Q10" s="57">
        <v>29.95</v>
      </c>
      <c r="R10" s="55">
        <v>11.89</v>
      </c>
      <c r="S10" s="58">
        <f>VLOOKUP(A10,'[5]Table 26'!A$4:J$34,7,0)</f>
        <v>38.89</v>
      </c>
      <c r="T10" s="57">
        <v>0</v>
      </c>
      <c r="U10" s="55">
        <v>0</v>
      </c>
      <c r="V10" s="58">
        <v>0</v>
      </c>
      <c r="W10" s="42">
        <v>0</v>
      </c>
      <c r="X10" s="55">
        <v>0</v>
      </c>
      <c r="Y10" s="42">
        <v>0</v>
      </c>
      <c r="Z10" s="57">
        <v>0</v>
      </c>
      <c r="AA10" s="55">
        <v>0</v>
      </c>
      <c r="AB10" s="59">
        <f>VLOOKUP(A10,'[5]Table 26'!A$4:J$34,9,0)</f>
        <v>0</v>
      </c>
    </row>
    <row r="11" spans="1:28" ht="16.5" x14ac:dyDescent="0.3">
      <c r="A11" s="54" t="s">
        <v>38</v>
      </c>
      <c r="B11" s="57">
        <v>16.13</v>
      </c>
      <c r="C11" s="55">
        <v>18.84</v>
      </c>
      <c r="D11" s="58">
        <f>VLOOKUP(A11,'[5]Table 26'!A$4:J$35,2,0)</f>
        <v>0</v>
      </c>
      <c r="E11" s="57">
        <v>3.23</v>
      </c>
      <c r="F11" s="55">
        <v>0</v>
      </c>
      <c r="G11" s="58">
        <f>VLOOKUP(A11,'[5]Table 26'!A$4:J$34,3,0)</f>
        <v>0</v>
      </c>
      <c r="H11" s="42">
        <v>1.08</v>
      </c>
      <c r="I11" s="55">
        <v>4.3499999999999996</v>
      </c>
      <c r="J11" s="42">
        <f>VLOOKUP(A11,'[5]Table 26'!A$4:J$34,4,0)</f>
        <v>0</v>
      </c>
      <c r="K11" s="57">
        <v>35.479999999999997</v>
      </c>
      <c r="L11" s="55">
        <v>21.74</v>
      </c>
      <c r="M11" s="58">
        <f>VLOOKUP(A11,'[5]Table 26'!A$4:J$35,5,0)</f>
        <v>75</v>
      </c>
      <c r="N11" s="57">
        <v>0</v>
      </c>
      <c r="O11" s="55">
        <v>0</v>
      </c>
      <c r="P11" s="58">
        <f>VLOOKUP(A11,'[5]Table 26'!A$4:J$34,5,0)</f>
        <v>75</v>
      </c>
      <c r="Q11" s="57">
        <v>44.09</v>
      </c>
      <c r="R11" s="55">
        <v>53.62</v>
      </c>
      <c r="S11" s="58">
        <f>VLOOKUP(A11,'[5]Table 26'!A$4:J$34,7,0)</f>
        <v>25</v>
      </c>
      <c r="T11" s="57">
        <v>0</v>
      </c>
      <c r="U11" s="55">
        <v>0</v>
      </c>
      <c r="V11" s="58">
        <v>0</v>
      </c>
      <c r="W11" s="42">
        <v>0</v>
      </c>
      <c r="X11" s="55">
        <v>0</v>
      </c>
      <c r="Y11" s="42">
        <v>0</v>
      </c>
      <c r="Z11" s="57">
        <v>0</v>
      </c>
      <c r="AA11" s="55">
        <v>1.45</v>
      </c>
      <c r="AB11" s="59">
        <f>VLOOKUP(A11,'[5]Table 26'!A$4:J$34,9,0)</f>
        <v>0</v>
      </c>
    </row>
    <row r="12" spans="1:28" ht="16.5" x14ac:dyDescent="0.3">
      <c r="A12" s="54" t="s">
        <v>39</v>
      </c>
      <c r="B12" s="57">
        <v>41.43</v>
      </c>
      <c r="C12" s="55">
        <v>38.94</v>
      </c>
      <c r="D12" s="58">
        <f>VLOOKUP(A12,'[5]Table 26'!A$4:J$35,2,0)</f>
        <v>42.86</v>
      </c>
      <c r="E12" s="57">
        <v>2.14</v>
      </c>
      <c r="F12" s="55">
        <v>0</v>
      </c>
      <c r="G12" s="58">
        <f>VLOOKUP(A12,'[5]Table 26'!A$4:J$34,3,0)</f>
        <v>0</v>
      </c>
      <c r="H12" s="42">
        <v>0.71</v>
      </c>
      <c r="I12" s="55">
        <v>0</v>
      </c>
      <c r="J12" s="42">
        <f>VLOOKUP(A12,'[5]Table 26'!A$4:J$34,4,0)</f>
        <v>0</v>
      </c>
      <c r="K12" s="57">
        <v>42.14</v>
      </c>
      <c r="L12" s="55">
        <v>47.79</v>
      </c>
      <c r="M12" s="58">
        <f>VLOOKUP(A12,'[5]Table 26'!A$4:J$35,5,0)</f>
        <v>28.57</v>
      </c>
      <c r="N12" s="57">
        <v>0</v>
      </c>
      <c r="O12" s="55">
        <v>0</v>
      </c>
      <c r="P12" s="58">
        <f>VLOOKUP(A12,'[5]Table 26'!A$4:J$34,5,0)</f>
        <v>28.57</v>
      </c>
      <c r="Q12" s="57">
        <v>11.43</v>
      </c>
      <c r="R12" s="55">
        <v>12.39</v>
      </c>
      <c r="S12" s="58">
        <f>VLOOKUP(A12,'[5]Table 26'!A$4:J$34,7,0)</f>
        <v>28.57</v>
      </c>
      <c r="T12" s="57">
        <v>0</v>
      </c>
      <c r="U12" s="55">
        <v>0</v>
      </c>
      <c r="V12" s="58">
        <v>0</v>
      </c>
      <c r="W12" s="42">
        <v>0</v>
      </c>
      <c r="X12" s="55">
        <v>0.88</v>
      </c>
      <c r="Y12" s="42">
        <v>0</v>
      </c>
      <c r="Z12" s="57">
        <v>2.14</v>
      </c>
      <c r="AA12" s="55">
        <v>0</v>
      </c>
      <c r="AB12" s="59">
        <f>VLOOKUP(A12,'[5]Table 26'!A$4:J$34,9,0)</f>
        <v>0</v>
      </c>
    </row>
    <row r="13" spans="1:28" ht="16.5" x14ac:dyDescent="0.3">
      <c r="A13" s="54" t="s">
        <v>40</v>
      </c>
      <c r="B13" s="57">
        <v>17.14</v>
      </c>
      <c r="C13" s="55">
        <v>17.39</v>
      </c>
      <c r="D13" s="58">
        <f>VLOOKUP(A13,'[5]Table 26'!A$4:J$35,2,0)</f>
        <v>53.85</v>
      </c>
      <c r="E13" s="57">
        <v>1.43</v>
      </c>
      <c r="F13" s="55">
        <v>0</v>
      </c>
      <c r="G13" s="58">
        <f>VLOOKUP(A13,'[5]Table 26'!A$4:J$34,3,0)</f>
        <v>0</v>
      </c>
      <c r="H13" s="42">
        <v>0</v>
      </c>
      <c r="I13" s="55">
        <v>1.0900000000000001</v>
      </c>
      <c r="J13" s="42">
        <f>VLOOKUP(A13,'[5]Table 26'!A$4:J$34,4,0)</f>
        <v>0</v>
      </c>
      <c r="K13" s="57">
        <v>38.57</v>
      </c>
      <c r="L13" s="55">
        <v>33.700000000000003</v>
      </c>
      <c r="M13" s="58">
        <f>VLOOKUP(A13,'[5]Table 26'!A$4:J$35,5,0)</f>
        <v>38.46</v>
      </c>
      <c r="N13" s="57">
        <v>0</v>
      </c>
      <c r="O13" s="55">
        <v>0</v>
      </c>
      <c r="P13" s="58">
        <f>VLOOKUP(A13,'[5]Table 26'!A$4:J$34,5,0)</f>
        <v>38.46</v>
      </c>
      <c r="Q13" s="57">
        <v>42.86</v>
      </c>
      <c r="R13" s="55">
        <v>46.74</v>
      </c>
      <c r="S13" s="58">
        <f>VLOOKUP(A13,'[5]Table 26'!A$4:J$34,7,0)</f>
        <v>7.69</v>
      </c>
      <c r="T13" s="57">
        <v>0</v>
      </c>
      <c r="U13" s="55">
        <v>0</v>
      </c>
      <c r="V13" s="58">
        <v>0</v>
      </c>
      <c r="W13" s="42">
        <v>0</v>
      </c>
      <c r="X13" s="55">
        <v>0</v>
      </c>
      <c r="Y13" s="42">
        <v>0</v>
      </c>
      <c r="Z13" s="57">
        <v>0</v>
      </c>
      <c r="AA13" s="55">
        <v>1.0900000000000001</v>
      </c>
      <c r="AB13" s="59">
        <f>VLOOKUP(A13,'[5]Table 26'!A$4:J$34,9,0)</f>
        <v>0</v>
      </c>
    </row>
    <row r="14" spans="1:28" ht="16.5" x14ac:dyDescent="0.3">
      <c r="A14" s="54" t="s">
        <v>41</v>
      </c>
      <c r="B14" s="57">
        <v>44.44</v>
      </c>
      <c r="C14" s="55">
        <v>34.29</v>
      </c>
      <c r="D14" s="58">
        <f>VLOOKUP(A14,'[5]Table 26'!A$4:J$35,2,0)</f>
        <v>10</v>
      </c>
      <c r="E14" s="57">
        <v>0</v>
      </c>
      <c r="F14" s="55">
        <v>0</v>
      </c>
      <c r="G14" s="58">
        <f>VLOOKUP(A14,'[5]Table 26'!A$4:J$34,3,0)</f>
        <v>0</v>
      </c>
      <c r="H14" s="42">
        <v>0</v>
      </c>
      <c r="I14" s="55">
        <v>0</v>
      </c>
      <c r="J14" s="42">
        <f>VLOOKUP(A14,'[5]Table 26'!A$4:J$34,4,0)</f>
        <v>10</v>
      </c>
      <c r="K14" s="57">
        <v>11.11</v>
      </c>
      <c r="L14" s="55">
        <v>57.14</v>
      </c>
      <c r="M14" s="58">
        <f>VLOOKUP(A14,'[5]Table 26'!A$4:J$35,5,0)</f>
        <v>80</v>
      </c>
      <c r="N14" s="57">
        <v>0</v>
      </c>
      <c r="O14" s="55">
        <v>0</v>
      </c>
      <c r="P14" s="58">
        <f>VLOOKUP(A14,'[5]Table 26'!A$4:J$34,5,0)</f>
        <v>80</v>
      </c>
      <c r="Q14" s="57">
        <v>44.44</v>
      </c>
      <c r="R14" s="55">
        <v>8.57</v>
      </c>
      <c r="S14" s="58">
        <f>VLOOKUP(A14,'[5]Table 26'!A$4:J$34,7,0)</f>
        <v>0</v>
      </c>
      <c r="T14" s="57">
        <v>0</v>
      </c>
      <c r="U14" s="55">
        <v>0</v>
      </c>
      <c r="V14" s="58">
        <v>0</v>
      </c>
      <c r="W14" s="42">
        <v>0</v>
      </c>
      <c r="X14" s="55">
        <v>0</v>
      </c>
      <c r="Y14" s="42">
        <v>0</v>
      </c>
      <c r="Z14" s="57">
        <v>0</v>
      </c>
      <c r="AA14" s="55">
        <v>0</v>
      </c>
      <c r="AB14" s="59">
        <f>VLOOKUP(A14,'[5]Table 26'!A$4:J$34,9,0)</f>
        <v>0</v>
      </c>
    </row>
    <row r="15" spans="1:28" ht="16.5" x14ac:dyDescent="0.3">
      <c r="A15" s="54" t="s">
        <v>42</v>
      </c>
      <c r="B15" s="57">
        <v>18.18</v>
      </c>
      <c r="C15" s="55">
        <v>22.22</v>
      </c>
      <c r="D15" s="58">
        <f>VLOOKUP(A15,'[5]Table 26'!A$4:J$35,2,0)</f>
        <v>0</v>
      </c>
      <c r="E15" s="57">
        <v>9.09</v>
      </c>
      <c r="F15" s="55">
        <v>0</v>
      </c>
      <c r="G15" s="58">
        <f>VLOOKUP(A15,'[5]Table 26'!A$4:J$34,3,0)</f>
        <v>0</v>
      </c>
      <c r="H15" s="42">
        <v>0</v>
      </c>
      <c r="I15" s="55">
        <v>33.33</v>
      </c>
      <c r="J15" s="42">
        <f>VLOOKUP(A15,'[5]Table 26'!A$4:J$34,4,0)</f>
        <v>0</v>
      </c>
      <c r="K15" s="57">
        <v>45.45</v>
      </c>
      <c r="L15" s="55">
        <v>22.22</v>
      </c>
      <c r="M15" s="58">
        <f>VLOOKUP(A15,'[5]Table 26'!A$4:J$35,5,0)</f>
        <v>28.57</v>
      </c>
      <c r="N15" s="57">
        <v>0</v>
      </c>
      <c r="O15" s="55">
        <v>11.11</v>
      </c>
      <c r="P15" s="58">
        <f>VLOOKUP(A15,'[5]Table 26'!A$4:J$34,5,0)</f>
        <v>28.57</v>
      </c>
      <c r="Q15" s="57">
        <v>27.27</v>
      </c>
      <c r="R15" s="55">
        <v>11.11</v>
      </c>
      <c r="S15" s="58">
        <f>VLOOKUP(A15,'[5]Table 26'!A$4:J$34,7,0)</f>
        <v>71.430000000000007</v>
      </c>
      <c r="T15" s="57">
        <v>0</v>
      </c>
      <c r="U15" s="55">
        <v>0</v>
      </c>
      <c r="V15" s="58">
        <v>0</v>
      </c>
      <c r="W15" s="42">
        <v>0</v>
      </c>
      <c r="X15" s="55">
        <v>0</v>
      </c>
      <c r="Y15" s="42">
        <v>0</v>
      </c>
      <c r="Z15" s="57">
        <v>0</v>
      </c>
      <c r="AA15" s="55">
        <v>0</v>
      </c>
      <c r="AB15" s="59">
        <f>VLOOKUP(A15,'[5]Table 26'!A$4:J$34,9,0)</f>
        <v>0</v>
      </c>
    </row>
    <row r="16" spans="1:28" ht="16.5" x14ac:dyDescent="0.3">
      <c r="A16" s="54" t="s">
        <v>43</v>
      </c>
      <c r="B16" s="57">
        <v>4.88</v>
      </c>
      <c r="C16" s="55">
        <v>20</v>
      </c>
      <c r="D16" s="58">
        <f>VLOOKUP(A16,'[5]Table 26'!A$4:J$35,2,0)</f>
        <v>0</v>
      </c>
      <c r="E16" s="57">
        <v>2.44</v>
      </c>
      <c r="F16" s="55">
        <v>20</v>
      </c>
      <c r="G16" s="58">
        <f>VLOOKUP(A16,'[5]Table 26'!A$4:J$34,3,0)</f>
        <v>0</v>
      </c>
      <c r="H16" s="42">
        <v>0</v>
      </c>
      <c r="I16" s="55">
        <v>0</v>
      </c>
      <c r="J16" s="42">
        <f>VLOOKUP(A16,'[5]Table 26'!A$4:J$34,4,0)</f>
        <v>14.29</v>
      </c>
      <c r="K16" s="57">
        <v>43.9</v>
      </c>
      <c r="L16" s="55">
        <v>20</v>
      </c>
      <c r="M16" s="58">
        <f>VLOOKUP(A16,'[5]Table 26'!A$4:J$35,5,0)</f>
        <v>42.86</v>
      </c>
      <c r="N16" s="57">
        <v>2.44</v>
      </c>
      <c r="O16" s="55">
        <v>0</v>
      </c>
      <c r="P16" s="58">
        <f>VLOOKUP(A16,'[5]Table 26'!A$4:J$34,5,0)</f>
        <v>42.86</v>
      </c>
      <c r="Q16" s="57">
        <v>46.34</v>
      </c>
      <c r="R16" s="55">
        <v>40</v>
      </c>
      <c r="S16" s="58">
        <f>VLOOKUP(A16,'[5]Table 26'!A$4:J$34,7,0)</f>
        <v>42.86</v>
      </c>
      <c r="T16" s="57">
        <v>0</v>
      </c>
      <c r="U16" s="55">
        <v>0</v>
      </c>
      <c r="V16" s="58">
        <v>0</v>
      </c>
      <c r="W16" s="42">
        <v>0</v>
      </c>
      <c r="X16" s="55">
        <v>0</v>
      </c>
      <c r="Y16" s="42">
        <v>0</v>
      </c>
      <c r="Z16" s="57">
        <v>0</v>
      </c>
      <c r="AA16" s="55">
        <v>0</v>
      </c>
      <c r="AB16" s="59">
        <f>VLOOKUP(A16,'[5]Table 26'!A$4:J$34,9,0)</f>
        <v>0</v>
      </c>
    </row>
    <row r="17" spans="1:28" ht="16.5" x14ac:dyDescent="0.3">
      <c r="A17" s="54" t="s">
        <v>44</v>
      </c>
      <c r="B17" s="57">
        <v>4.95</v>
      </c>
      <c r="C17" s="55">
        <v>5.45</v>
      </c>
      <c r="D17" s="58">
        <f>VLOOKUP(A17,'[5]Table 26'!A$4:J$35,2,0)</f>
        <v>33.33</v>
      </c>
      <c r="E17" s="57">
        <v>2.97</v>
      </c>
      <c r="F17" s="55">
        <v>0</v>
      </c>
      <c r="G17" s="58">
        <f>VLOOKUP(A17,'[5]Table 26'!A$4:J$34,3,0)</f>
        <v>16.670000000000002</v>
      </c>
      <c r="H17" s="42">
        <v>0</v>
      </c>
      <c r="I17" s="55">
        <v>0</v>
      </c>
      <c r="J17" s="42">
        <f>VLOOKUP(A17,'[5]Table 26'!A$4:J$34,4,0)</f>
        <v>0</v>
      </c>
      <c r="K17" s="57">
        <v>40.590000000000003</v>
      </c>
      <c r="L17" s="55">
        <v>27.27</v>
      </c>
      <c r="M17" s="58">
        <f>VLOOKUP(A17,'[5]Table 26'!A$4:J$35,5,0)</f>
        <v>33.33</v>
      </c>
      <c r="N17" s="57">
        <v>0</v>
      </c>
      <c r="O17" s="55">
        <v>0</v>
      </c>
      <c r="P17" s="58">
        <f>VLOOKUP(A17,'[5]Table 26'!A$4:J$34,5,0)</f>
        <v>33.33</v>
      </c>
      <c r="Q17" s="57"/>
      <c r="R17" s="55">
        <v>67.27</v>
      </c>
      <c r="S17" s="58">
        <f>VLOOKUP(A17,'[5]Table 26'!A$4:J$34,7,0)</f>
        <v>16.670000000000002</v>
      </c>
      <c r="T17" s="57">
        <v>0</v>
      </c>
      <c r="U17" s="55">
        <v>0</v>
      </c>
      <c r="V17" s="58">
        <v>0</v>
      </c>
      <c r="W17" s="42">
        <v>0</v>
      </c>
      <c r="X17" s="55">
        <v>0</v>
      </c>
      <c r="Y17" s="42">
        <v>0</v>
      </c>
      <c r="Z17" s="57">
        <v>0</v>
      </c>
      <c r="AA17" s="55">
        <v>0</v>
      </c>
      <c r="AB17" s="59">
        <f>VLOOKUP(A17,'[5]Table 26'!A$4:J$34,9,0)</f>
        <v>0</v>
      </c>
    </row>
    <row r="18" spans="1:28" ht="16.5" x14ac:dyDescent="0.3">
      <c r="A18" s="54" t="s">
        <v>45</v>
      </c>
      <c r="B18" s="57">
        <v>24.22</v>
      </c>
      <c r="C18" s="55">
        <v>21.55</v>
      </c>
      <c r="D18" s="58">
        <f>VLOOKUP(A18,'[5]Table 26'!A$4:J$35,2,0)</f>
        <v>72.88</v>
      </c>
      <c r="E18" s="57">
        <v>10.94</v>
      </c>
      <c r="F18" s="55">
        <v>0.86</v>
      </c>
      <c r="G18" s="58">
        <f>VLOOKUP(A18,'[5]Table 26'!A$4:J$34,3,0)</f>
        <v>0</v>
      </c>
      <c r="H18" s="42">
        <v>0</v>
      </c>
      <c r="I18" s="55">
        <v>0</v>
      </c>
      <c r="J18" s="42">
        <f>VLOOKUP(A18,'[5]Table 26'!A$4:J$34,4,0)</f>
        <v>0</v>
      </c>
      <c r="K18" s="57">
        <v>27.34</v>
      </c>
      <c r="L18" s="55">
        <v>31.03</v>
      </c>
      <c r="M18" s="58">
        <f>VLOOKUP(A18,'[5]Table 26'!A$4:J$35,5,0)</f>
        <v>16.95</v>
      </c>
      <c r="N18" s="57">
        <v>0.78</v>
      </c>
      <c r="O18" s="55">
        <v>1.72</v>
      </c>
      <c r="P18" s="58">
        <f>VLOOKUP(A18,'[5]Table 26'!A$4:J$34,5,0)</f>
        <v>16.95</v>
      </c>
      <c r="Q18" s="57">
        <v>32.81</v>
      </c>
      <c r="R18" s="55">
        <v>43.97</v>
      </c>
      <c r="S18" s="58">
        <f>VLOOKUP(A18,'[5]Table 26'!A$4:J$34,7,0)</f>
        <v>10.17</v>
      </c>
      <c r="T18" s="57">
        <v>0</v>
      </c>
      <c r="U18" s="55">
        <v>0</v>
      </c>
      <c r="V18" s="58">
        <v>0</v>
      </c>
      <c r="W18" s="42">
        <v>0</v>
      </c>
      <c r="X18" s="55">
        <v>0</v>
      </c>
      <c r="Y18" s="42">
        <v>0</v>
      </c>
      <c r="Z18" s="57">
        <v>3.91</v>
      </c>
      <c r="AA18" s="55">
        <v>0.86</v>
      </c>
      <c r="AB18" s="59">
        <f>VLOOKUP(A18,'[5]Table 26'!A$4:J$34,9,0)</f>
        <v>0</v>
      </c>
    </row>
    <row r="19" spans="1:28" ht="16.5" x14ac:dyDescent="0.3">
      <c r="A19" s="54" t="s">
        <v>46</v>
      </c>
      <c r="B19" s="57">
        <v>70.23</v>
      </c>
      <c r="C19" s="55">
        <v>56.02</v>
      </c>
      <c r="D19" s="58">
        <f>VLOOKUP(A19,'[5]Table 26'!A$4:J$35,2,0)</f>
        <v>82.5</v>
      </c>
      <c r="E19" s="57">
        <v>0</v>
      </c>
      <c r="F19" s="55">
        <v>0</v>
      </c>
      <c r="G19" s="58">
        <f>VLOOKUP(A19,'[5]Table 26'!A$4:J$34,3,0)</f>
        <v>0</v>
      </c>
      <c r="H19" s="42">
        <v>0</v>
      </c>
      <c r="I19" s="55">
        <v>0</v>
      </c>
      <c r="J19" s="42">
        <f>VLOOKUP(A19,'[5]Table 26'!A$4:J$34,4,0)</f>
        <v>0</v>
      </c>
      <c r="K19" s="57">
        <v>12.98</v>
      </c>
      <c r="L19" s="55">
        <v>15.06</v>
      </c>
      <c r="M19" s="58">
        <f>VLOOKUP(A19,'[5]Table 26'!A$4:J$35,5,0)</f>
        <v>7.5</v>
      </c>
      <c r="N19" s="57">
        <v>9.16</v>
      </c>
      <c r="O19" s="55">
        <v>13.25</v>
      </c>
      <c r="P19" s="58">
        <f>VLOOKUP(A19,'[5]Table 26'!A$4:J$34,5,0)</f>
        <v>7.5</v>
      </c>
      <c r="Q19" s="57">
        <v>7.63</v>
      </c>
      <c r="R19" s="55">
        <v>15.06</v>
      </c>
      <c r="S19" s="58">
        <f>VLOOKUP(A19,'[5]Table 26'!A$4:J$34,7,0)</f>
        <v>7.5</v>
      </c>
      <c r="T19" s="57">
        <v>0</v>
      </c>
      <c r="U19" s="55">
        <v>0</v>
      </c>
      <c r="V19" s="58">
        <v>0</v>
      </c>
      <c r="W19" s="42">
        <v>0</v>
      </c>
      <c r="X19" s="55">
        <v>0</v>
      </c>
      <c r="Y19" s="42">
        <v>0</v>
      </c>
      <c r="Z19" s="57">
        <v>0</v>
      </c>
      <c r="AA19" s="55">
        <v>0.6</v>
      </c>
      <c r="AB19" s="59">
        <f>VLOOKUP(A19,'[5]Table 26'!A$4:J$34,9,0)</f>
        <v>0</v>
      </c>
    </row>
    <row r="20" spans="1:28" ht="16.5" x14ac:dyDescent="0.3">
      <c r="A20" s="54" t="s">
        <v>47</v>
      </c>
      <c r="B20" s="57">
        <v>56.46</v>
      </c>
      <c r="C20" s="55">
        <v>63.41</v>
      </c>
      <c r="D20" s="58">
        <f>VLOOKUP(A20,'[5]Table 26'!A$4:J$35,2,0)</f>
        <v>74.58</v>
      </c>
      <c r="E20" s="57">
        <v>0</v>
      </c>
      <c r="F20" s="55">
        <v>1.63</v>
      </c>
      <c r="G20" s="58">
        <f>VLOOKUP(A20,'[5]Table 26'!A$4:J$34,3,0)</f>
        <v>0</v>
      </c>
      <c r="H20" s="42">
        <v>0</v>
      </c>
      <c r="I20" s="55">
        <v>0</v>
      </c>
      <c r="J20" s="42">
        <f>VLOOKUP(A20,'[5]Table 26'!A$4:J$34,4,0)</f>
        <v>0</v>
      </c>
      <c r="K20" s="57">
        <v>24.49</v>
      </c>
      <c r="L20" s="55">
        <v>18.7</v>
      </c>
      <c r="M20" s="58">
        <f>VLOOKUP(A20,'[5]Table 26'!A$4:J$35,5,0)</f>
        <v>3.39</v>
      </c>
      <c r="N20" s="57">
        <v>2.04</v>
      </c>
      <c r="O20" s="55">
        <v>1.63</v>
      </c>
      <c r="P20" s="58">
        <f>VLOOKUP(A20,'[5]Table 26'!A$4:J$34,5,0)</f>
        <v>3.39</v>
      </c>
      <c r="Q20" s="57">
        <v>17.010000000000002</v>
      </c>
      <c r="R20" s="55">
        <v>11.38</v>
      </c>
      <c r="S20" s="58">
        <f>VLOOKUP(A20,'[5]Table 26'!A$4:J$34,7,0)</f>
        <v>16.95</v>
      </c>
      <c r="T20" s="57">
        <v>0</v>
      </c>
      <c r="U20" s="55">
        <v>0</v>
      </c>
      <c r="V20" s="58">
        <v>0</v>
      </c>
      <c r="W20" s="42">
        <v>0</v>
      </c>
      <c r="X20" s="55">
        <v>0</v>
      </c>
      <c r="Y20" s="42">
        <v>0</v>
      </c>
      <c r="Z20" s="57">
        <v>0</v>
      </c>
      <c r="AA20" s="55">
        <v>3.25</v>
      </c>
      <c r="AB20" s="59">
        <f>VLOOKUP(A20,'[5]Table 26'!A$4:J$34,9,0)</f>
        <v>5.08</v>
      </c>
    </row>
    <row r="21" spans="1:28" ht="16.5" x14ac:dyDescent="0.3">
      <c r="A21" s="54" t="s">
        <v>48</v>
      </c>
      <c r="B21" s="57">
        <v>23.86</v>
      </c>
      <c r="C21" s="55">
        <v>35.090000000000003</v>
      </c>
      <c r="D21" s="58">
        <f>VLOOKUP(A21,'[5]Table 26'!A$4:J$35,2,0)</f>
        <v>50</v>
      </c>
      <c r="E21" s="57">
        <v>1.1399999999999999</v>
      </c>
      <c r="F21" s="55">
        <v>0</v>
      </c>
      <c r="G21" s="58">
        <f>VLOOKUP(A21,'[5]Table 26'!A$4:J$34,3,0)</f>
        <v>0</v>
      </c>
      <c r="H21" s="42">
        <v>0</v>
      </c>
      <c r="I21" s="55">
        <v>0</v>
      </c>
      <c r="J21" s="42">
        <f>VLOOKUP(A21,'[5]Table 26'!A$4:J$34,4,0)</f>
        <v>0</v>
      </c>
      <c r="K21" s="57">
        <v>35.229999999999997</v>
      </c>
      <c r="L21" s="55">
        <v>29.82</v>
      </c>
      <c r="M21" s="58">
        <f>VLOOKUP(A21,'[5]Table 26'!A$4:J$35,5,0)</f>
        <v>50</v>
      </c>
      <c r="N21" s="57">
        <v>0</v>
      </c>
      <c r="O21" s="55">
        <v>0</v>
      </c>
      <c r="P21" s="58">
        <f>VLOOKUP(A21,'[5]Table 26'!A$4:J$34,5,0)</f>
        <v>50</v>
      </c>
      <c r="Q21" s="57">
        <v>39.770000000000003</v>
      </c>
      <c r="R21" s="55">
        <v>33.33</v>
      </c>
      <c r="S21" s="58">
        <f>VLOOKUP(A21,'[5]Table 26'!A$4:J$34,7,0)</f>
        <v>0</v>
      </c>
      <c r="T21" s="57">
        <v>0</v>
      </c>
      <c r="U21" s="55">
        <v>0</v>
      </c>
      <c r="V21" s="58">
        <v>0</v>
      </c>
      <c r="W21" s="42">
        <v>0</v>
      </c>
      <c r="X21" s="55">
        <v>0</v>
      </c>
      <c r="Y21" s="42">
        <v>0</v>
      </c>
      <c r="Z21" s="57">
        <v>0</v>
      </c>
      <c r="AA21" s="55">
        <v>1.75</v>
      </c>
      <c r="AB21" s="59">
        <f>VLOOKUP(A21,'[5]Table 26'!A$4:J$34,9,0)</f>
        <v>0</v>
      </c>
    </row>
    <row r="22" spans="1:28" ht="16.5" x14ac:dyDescent="0.3">
      <c r="A22" s="54" t="s">
        <v>49</v>
      </c>
      <c r="B22" s="57">
        <v>23.38</v>
      </c>
      <c r="C22" s="55">
        <v>39.04</v>
      </c>
      <c r="D22" s="58">
        <f>VLOOKUP(A22,'[5]Table 26'!A$4:J$35,2,0)</f>
        <v>51.72</v>
      </c>
      <c r="E22" s="57">
        <v>3.24</v>
      </c>
      <c r="F22" s="55">
        <v>0</v>
      </c>
      <c r="G22" s="58">
        <f>VLOOKUP(A22,'[5]Table 26'!A$4:J$34,3,0)</f>
        <v>0</v>
      </c>
      <c r="H22" s="42">
        <v>0.72</v>
      </c>
      <c r="I22" s="55">
        <v>0</v>
      </c>
      <c r="J22" s="42">
        <f>VLOOKUP(A22,'[5]Table 26'!A$4:J$34,4,0)</f>
        <v>0</v>
      </c>
      <c r="K22" s="57">
        <v>39.21</v>
      </c>
      <c r="L22" s="55">
        <v>39.57</v>
      </c>
      <c r="M22" s="58">
        <f>VLOOKUP(A22,'[5]Table 26'!A$4:J$35,5,0)</f>
        <v>20.69</v>
      </c>
      <c r="N22" s="57">
        <v>0</v>
      </c>
      <c r="O22" s="55">
        <v>0</v>
      </c>
      <c r="P22" s="58">
        <f>VLOOKUP(A22,'[5]Table 26'!A$4:J$34,5,0)</f>
        <v>20.69</v>
      </c>
      <c r="Q22" s="57">
        <v>32.369999999999997</v>
      </c>
      <c r="R22" s="55">
        <v>20.86</v>
      </c>
      <c r="S22" s="58">
        <f>VLOOKUP(A22,'[5]Table 26'!A$4:J$34,7,0)</f>
        <v>27.59</v>
      </c>
      <c r="T22" s="57">
        <v>0</v>
      </c>
      <c r="U22" s="55">
        <v>0</v>
      </c>
      <c r="V22" s="58">
        <v>0</v>
      </c>
      <c r="W22" s="42">
        <v>0</v>
      </c>
      <c r="X22" s="55">
        <v>0</v>
      </c>
      <c r="Y22" s="42">
        <v>0</v>
      </c>
      <c r="Z22" s="57">
        <v>1.08</v>
      </c>
      <c r="AA22" s="55">
        <v>0.53</v>
      </c>
      <c r="AB22" s="59">
        <f>VLOOKUP(A22,'[5]Table 26'!A$4:J$34,9,0)</f>
        <v>0</v>
      </c>
    </row>
    <row r="23" spans="1:28" ht="16.5" x14ac:dyDescent="0.3">
      <c r="A23" s="54" t="s">
        <v>50</v>
      </c>
      <c r="B23" s="57">
        <v>24.29</v>
      </c>
      <c r="C23" s="55">
        <v>32.75</v>
      </c>
      <c r="D23" s="58">
        <f>VLOOKUP(A23,'[5]Table 26'!A$4:J$35,2,0)</f>
        <v>0</v>
      </c>
      <c r="E23" s="57">
        <v>4.5199999999999996</v>
      </c>
      <c r="F23" s="55">
        <v>3.51</v>
      </c>
      <c r="G23" s="58">
        <f>VLOOKUP(A23,'[5]Table 26'!A$4:J$34,3,0)</f>
        <v>0</v>
      </c>
      <c r="H23" s="42">
        <v>0</v>
      </c>
      <c r="I23" s="55">
        <v>0</v>
      </c>
      <c r="J23" s="42">
        <f>VLOOKUP(A23,'[5]Table 26'!A$4:J$34,4,0)</f>
        <v>0</v>
      </c>
      <c r="K23" s="57">
        <v>31.64</v>
      </c>
      <c r="L23" s="55">
        <v>26.32</v>
      </c>
      <c r="M23" s="58">
        <f>VLOOKUP(A23,'[5]Table 26'!A$4:J$35,5,0)</f>
        <v>0</v>
      </c>
      <c r="N23" s="57">
        <v>0</v>
      </c>
      <c r="O23" s="55">
        <v>0</v>
      </c>
      <c r="P23" s="58">
        <f>VLOOKUP(A23,'[5]Table 26'!A$4:J$34,5,0)</f>
        <v>0</v>
      </c>
      <c r="Q23" s="57">
        <v>38.979999999999997</v>
      </c>
      <c r="R23" s="55">
        <v>30.41</v>
      </c>
      <c r="S23" s="58">
        <f>VLOOKUP(A23,'[5]Table 26'!A$4:J$34,7,0)</f>
        <v>100</v>
      </c>
      <c r="T23" s="57">
        <v>0</v>
      </c>
      <c r="U23" s="55">
        <v>0</v>
      </c>
      <c r="V23" s="58">
        <v>0</v>
      </c>
      <c r="W23" s="42">
        <v>0</v>
      </c>
      <c r="X23" s="55">
        <v>0</v>
      </c>
      <c r="Y23" s="42">
        <v>0</v>
      </c>
      <c r="Z23" s="57">
        <v>0.56000000000000005</v>
      </c>
      <c r="AA23" s="55">
        <v>7.02</v>
      </c>
      <c r="AB23" s="59">
        <f>VLOOKUP(A23,'[5]Table 26'!A$4:J$34,9,0)</f>
        <v>0</v>
      </c>
    </row>
    <row r="24" spans="1:28" ht="16.5" x14ac:dyDescent="0.3">
      <c r="A24" s="54" t="s">
        <v>51</v>
      </c>
      <c r="B24" s="57">
        <v>5.6</v>
      </c>
      <c r="C24" s="55">
        <v>42.22</v>
      </c>
      <c r="D24" s="58">
        <f>VLOOKUP(A24,'[5]Table 26'!A$4:J$35,2,0)</f>
        <v>27.27</v>
      </c>
      <c r="E24" s="57">
        <v>5.6</v>
      </c>
      <c r="F24" s="55">
        <v>0</v>
      </c>
      <c r="G24" s="58">
        <f>VLOOKUP(A24,'[5]Table 26'!A$4:J$34,3,0)</f>
        <v>0</v>
      </c>
      <c r="H24" s="42">
        <v>0</v>
      </c>
      <c r="I24" s="55">
        <v>0</v>
      </c>
      <c r="J24" s="42">
        <f>VLOOKUP(A24,'[5]Table 26'!A$4:J$34,4,0)</f>
        <v>0</v>
      </c>
      <c r="K24" s="57">
        <v>47.2</v>
      </c>
      <c r="L24" s="55">
        <v>28.89</v>
      </c>
      <c r="M24" s="58">
        <f>VLOOKUP(A24,'[5]Table 26'!A$4:J$35,5,0)</f>
        <v>36.36</v>
      </c>
      <c r="N24" s="57">
        <v>0.8</v>
      </c>
      <c r="O24" s="55">
        <v>0</v>
      </c>
      <c r="P24" s="58">
        <f>VLOOKUP(A24,'[5]Table 26'!A$4:J$34,5,0)</f>
        <v>36.36</v>
      </c>
      <c r="Q24" s="57">
        <v>40.799999999999997</v>
      </c>
      <c r="R24" s="55">
        <v>24.44</v>
      </c>
      <c r="S24" s="58">
        <f>VLOOKUP(A24,'[5]Table 26'!A$4:J$34,7,0)</f>
        <v>36.36</v>
      </c>
      <c r="T24" s="57">
        <v>0</v>
      </c>
      <c r="U24" s="55">
        <v>0</v>
      </c>
      <c r="V24" s="58">
        <v>0</v>
      </c>
      <c r="W24" s="42">
        <v>0</v>
      </c>
      <c r="X24" s="55">
        <v>0</v>
      </c>
      <c r="Y24" s="42">
        <v>0</v>
      </c>
      <c r="Z24" s="57">
        <v>0</v>
      </c>
      <c r="AA24" s="55">
        <v>4.4400000000000004</v>
      </c>
      <c r="AB24" s="59">
        <f>VLOOKUP(A24,'[5]Table 26'!A$4:J$34,9,0)</f>
        <v>0</v>
      </c>
    </row>
    <row r="25" spans="1:28" ht="16.5" x14ac:dyDescent="0.3">
      <c r="A25" s="54" t="s">
        <v>52</v>
      </c>
      <c r="B25" s="57">
        <v>1.21</v>
      </c>
      <c r="C25" s="55">
        <v>5.93</v>
      </c>
      <c r="D25" s="58">
        <f>VLOOKUP(A25,'[5]Table 26'!A$4:J$35,2,0)</f>
        <v>38.46</v>
      </c>
      <c r="E25" s="57">
        <v>0.81</v>
      </c>
      <c r="F25" s="55">
        <v>3.39</v>
      </c>
      <c r="G25" s="58">
        <f>VLOOKUP(A25,'[5]Table 26'!A$4:J$34,3,0)</f>
        <v>0</v>
      </c>
      <c r="H25" s="42">
        <v>0</v>
      </c>
      <c r="I25" s="55">
        <v>0</v>
      </c>
      <c r="J25" s="42">
        <f>VLOOKUP(A25,'[5]Table 26'!A$4:J$34,4,0)</f>
        <v>0</v>
      </c>
      <c r="K25" s="57">
        <v>46.15</v>
      </c>
      <c r="L25" s="55">
        <v>27.97</v>
      </c>
      <c r="M25" s="58">
        <f>VLOOKUP(A25,'[5]Table 26'!A$4:J$35,5,0)</f>
        <v>15.38</v>
      </c>
      <c r="N25" s="57">
        <v>0</v>
      </c>
      <c r="O25" s="55">
        <v>0</v>
      </c>
      <c r="P25" s="58">
        <f>VLOOKUP(A25,'[5]Table 26'!A$4:J$34,5,0)</f>
        <v>15.38</v>
      </c>
      <c r="Q25" s="57">
        <v>51.82</v>
      </c>
      <c r="R25" s="55">
        <v>62.71</v>
      </c>
      <c r="S25" s="58">
        <f>VLOOKUP(A25,'[5]Table 26'!A$4:J$34,7,0)</f>
        <v>46.15</v>
      </c>
      <c r="T25" s="57">
        <v>0</v>
      </c>
      <c r="U25" s="55">
        <v>0</v>
      </c>
      <c r="V25" s="58">
        <v>0</v>
      </c>
      <c r="W25" s="42">
        <v>0</v>
      </c>
      <c r="X25" s="55">
        <v>0</v>
      </c>
      <c r="Y25" s="42">
        <v>0</v>
      </c>
      <c r="Z25" s="57">
        <v>0</v>
      </c>
      <c r="AA25" s="55">
        <v>0</v>
      </c>
      <c r="AB25" s="59">
        <f>VLOOKUP(A25,'[5]Table 26'!A$4:J$34,9,0)</f>
        <v>0</v>
      </c>
    </row>
    <row r="26" spans="1:28" ht="16.5" x14ac:dyDescent="0.3">
      <c r="A26" s="54" t="s">
        <v>53</v>
      </c>
      <c r="B26" s="57">
        <v>35.33</v>
      </c>
      <c r="C26" s="55">
        <v>53.21</v>
      </c>
      <c r="D26" s="58">
        <f>VLOOKUP(A26,'[5]Table 26'!A$4:J$35,2,0)</f>
        <v>79.75</v>
      </c>
      <c r="E26" s="57">
        <v>0</v>
      </c>
      <c r="F26" s="55">
        <v>0</v>
      </c>
      <c r="G26" s="58">
        <f>VLOOKUP(A26,'[5]Table 26'!A$4:J$34,3,0)</f>
        <v>0</v>
      </c>
      <c r="H26" s="42">
        <v>0</v>
      </c>
      <c r="I26" s="55">
        <v>0</v>
      </c>
      <c r="J26" s="42">
        <f>VLOOKUP(A26,'[5]Table 26'!A$4:J$34,4,0)</f>
        <v>0</v>
      </c>
      <c r="K26" s="57">
        <v>32.340000000000003</v>
      </c>
      <c r="L26" s="55">
        <v>24.77</v>
      </c>
      <c r="M26" s="58">
        <f>VLOOKUP(A26,'[5]Table 26'!A$4:J$35,5,0)</f>
        <v>7.59</v>
      </c>
      <c r="N26" s="57">
        <v>0</v>
      </c>
      <c r="O26" s="55">
        <v>0</v>
      </c>
      <c r="P26" s="58">
        <f>VLOOKUP(A26,'[5]Table 26'!A$4:J$34,5,0)</f>
        <v>7.59</v>
      </c>
      <c r="Q26" s="57">
        <v>28.74</v>
      </c>
      <c r="R26" s="55">
        <v>18.350000000000001</v>
      </c>
      <c r="S26" s="58">
        <f>VLOOKUP(A26,'[5]Table 26'!A$4:J$34,7,0)</f>
        <v>11.39</v>
      </c>
      <c r="T26" s="57">
        <v>0</v>
      </c>
      <c r="U26" s="55">
        <v>0</v>
      </c>
      <c r="V26" s="58">
        <v>0</v>
      </c>
      <c r="W26" s="42">
        <v>0</v>
      </c>
      <c r="X26" s="55">
        <v>0</v>
      </c>
      <c r="Y26" s="42">
        <v>0</v>
      </c>
      <c r="Z26" s="57">
        <v>3.59</v>
      </c>
      <c r="AA26" s="55">
        <v>3.67</v>
      </c>
      <c r="AB26" s="59">
        <f>VLOOKUP(A26,'[5]Table 26'!A$4:J$34,9,0)</f>
        <v>1.27</v>
      </c>
    </row>
    <row r="27" spans="1:28" ht="16.5" x14ac:dyDescent="0.3">
      <c r="A27" s="54" t="s">
        <v>54</v>
      </c>
      <c r="B27" s="57">
        <v>53.91</v>
      </c>
      <c r="C27" s="55">
        <v>67.14</v>
      </c>
      <c r="D27" s="58">
        <f>VLOOKUP(A27,'[5]Table 26'!A$4:J$35,2,0)</f>
        <v>91.18</v>
      </c>
      <c r="E27" s="57">
        <v>0</v>
      </c>
      <c r="F27" s="55">
        <v>0</v>
      </c>
      <c r="G27" s="58">
        <f>VLOOKUP(A27,'[5]Table 26'!A$4:J$34,3,0)</f>
        <v>0</v>
      </c>
      <c r="H27" s="42">
        <v>0</v>
      </c>
      <c r="I27" s="55">
        <v>0</v>
      </c>
      <c r="J27" s="42">
        <f>VLOOKUP(A27,'[5]Table 26'!A$4:J$34,4,0)</f>
        <v>1.47</v>
      </c>
      <c r="K27" s="57">
        <v>11.72</v>
      </c>
      <c r="L27" s="55">
        <v>12.86</v>
      </c>
      <c r="M27" s="58">
        <f>VLOOKUP(A27,'[5]Table 26'!A$4:J$35,5,0)</f>
        <v>4.41</v>
      </c>
      <c r="N27" s="57">
        <v>0.78</v>
      </c>
      <c r="O27" s="55">
        <v>1.43</v>
      </c>
      <c r="P27" s="58">
        <f>VLOOKUP(A27,'[5]Table 26'!A$4:J$34,5,0)</f>
        <v>4.41</v>
      </c>
      <c r="Q27" s="57">
        <v>26.56</v>
      </c>
      <c r="R27" s="55">
        <v>15.71</v>
      </c>
      <c r="S27" s="58">
        <f>VLOOKUP(A27,'[5]Table 26'!A$4:J$34,7,0)</f>
        <v>2.94</v>
      </c>
      <c r="T27" s="57">
        <v>0</v>
      </c>
      <c r="U27" s="55">
        <v>0</v>
      </c>
      <c r="V27" s="58">
        <v>0</v>
      </c>
      <c r="W27" s="42">
        <v>0</v>
      </c>
      <c r="X27" s="55">
        <v>0</v>
      </c>
      <c r="Y27" s="42">
        <v>0</v>
      </c>
      <c r="Z27" s="57">
        <v>7.03</v>
      </c>
      <c r="AA27" s="55">
        <v>2.86</v>
      </c>
      <c r="AB27" s="59">
        <f>VLOOKUP(A27,'[5]Table 26'!A$4:J$34,9,0)</f>
        <v>0</v>
      </c>
    </row>
    <row r="28" spans="1:28" ht="16.5" x14ac:dyDescent="0.3">
      <c r="A28" s="54" t="s">
        <v>55</v>
      </c>
      <c r="B28" s="57">
        <v>42.67</v>
      </c>
      <c r="C28" s="55">
        <v>42.62</v>
      </c>
      <c r="D28" s="58">
        <f>VLOOKUP(A28,'[5]Table 26'!A$4:J$35,2,0)</f>
        <v>81.25</v>
      </c>
      <c r="E28" s="57">
        <v>1.33</v>
      </c>
      <c r="F28" s="55">
        <v>0</v>
      </c>
      <c r="G28" s="58">
        <f>VLOOKUP(A28,'[5]Table 26'!A$4:J$34,3,0)</f>
        <v>6.25</v>
      </c>
      <c r="H28" s="42">
        <v>0</v>
      </c>
      <c r="I28" s="55">
        <v>0</v>
      </c>
      <c r="J28" s="42">
        <f>VLOOKUP(A28,'[5]Table 26'!A$4:J$34,4,0)</f>
        <v>0</v>
      </c>
      <c r="K28" s="57">
        <v>33.33</v>
      </c>
      <c r="L28" s="55">
        <v>34.43</v>
      </c>
      <c r="M28" s="58">
        <f>VLOOKUP(A28,'[5]Table 26'!A$4:J$35,5,0)</f>
        <v>6.25</v>
      </c>
      <c r="N28" s="57">
        <v>0</v>
      </c>
      <c r="O28" s="55">
        <v>0</v>
      </c>
      <c r="P28" s="58">
        <f>VLOOKUP(A28,'[5]Table 26'!A$4:J$34,5,0)</f>
        <v>6.25</v>
      </c>
      <c r="Q28" s="57">
        <v>22.67</v>
      </c>
      <c r="R28" s="55">
        <v>22.95</v>
      </c>
      <c r="S28" s="58">
        <f>VLOOKUP(A28,'[5]Table 26'!A$4:J$34,7,0)</f>
        <v>6.25</v>
      </c>
      <c r="T28" s="57">
        <v>0</v>
      </c>
      <c r="U28" s="55">
        <v>0</v>
      </c>
      <c r="V28" s="58">
        <v>0</v>
      </c>
      <c r="W28" s="42">
        <v>0</v>
      </c>
      <c r="X28" s="55">
        <v>0</v>
      </c>
      <c r="Y28" s="42">
        <v>0</v>
      </c>
      <c r="Z28" s="57">
        <v>0</v>
      </c>
      <c r="AA28" s="55">
        <v>0</v>
      </c>
      <c r="AB28" s="59">
        <f>VLOOKUP(A28,'[5]Table 26'!A$4:J$34,9,0)</f>
        <v>0</v>
      </c>
    </row>
    <row r="29" spans="1:28" ht="16.5" x14ac:dyDescent="0.3">
      <c r="A29" s="54" t="s">
        <v>56</v>
      </c>
      <c r="B29" s="57">
        <v>12.26</v>
      </c>
      <c r="C29" s="55">
        <v>29.63</v>
      </c>
      <c r="D29" s="58">
        <f>VLOOKUP(A29,'[5]Table 26'!A$4:J$35,2,0)</f>
        <v>33.33</v>
      </c>
      <c r="E29" s="57">
        <v>9.0299999999999994</v>
      </c>
      <c r="F29" s="55">
        <v>9.26</v>
      </c>
      <c r="G29" s="58">
        <f>VLOOKUP(A29,'[5]Table 26'!A$4:J$34,3,0)</f>
        <v>0</v>
      </c>
      <c r="H29" s="42">
        <v>0</v>
      </c>
      <c r="I29" s="55">
        <v>0</v>
      </c>
      <c r="J29" s="42">
        <f>VLOOKUP(A29,'[5]Table 26'!A$4:J$34,4,0)</f>
        <v>0</v>
      </c>
      <c r="K29" s="57">
        <v>32.26</v>
      </c>
      <c r="L29" s="55">
        <v>37.04</v>
      </c>
      <c r="M29" s="58">
        <f>VLOOKUP(A29,'[5]Table 26'!A$4:J$35,5,0)</f>
        <v>40</v>
      </c>
      <c r="N29" s="57">
        <v>0</v>
      </c>
      <c r="O29" s="55">
        <v>0</v>
      </c>
      <c r="P29" s="58">
        <f>VLOOKUP(A29,'[5]Table 26'!A$4:J$34,5,0)</f>
        <v>40</v>
      </c>
      <c r="Q29" s="57">
        <v>45.81</v>
      </c>
      <c r="R29" s="55">
        <v>21.3</v>
      </c>
      <c r="S29" s="58">
        <f>VLOOKUP(A29,'[5]Table 26'!A$4:J$34,7,0)</f>
        <v>26.67</v>
      </c>
      <c r="T29" s="57">
        <v>0</v>
      </c>
      <c r="U29" s="55">
        <v>0</v>
      </c>
      <c r="V29" s="58">
        <v>0</v>
      </c>
      <c r="W29" s="42">
        <v>0</v>
      </c>
      <c r="X29" s="55">
        <v>0</v>
      </c>
      <c r="Y29" s="42">
        <v>0</v>
      </c>
      <c r="Z29" s="57">
        <v>0.65</v>
      </c>
      <c r="AA29" s="55">
        <v>2.78</v>
      </c>
      <c r="AB29" s="59">
        <f>VLOOKUP(A29,'[5]Table 26'!A$4:J$34,9,0)</f>
        <v>0</v>
      </c>
    </row>
    <row r="30" spans="1:28" ht="16.5" x14ac:dyDescent="0.3">
      <c r="A30" s="54" t="s">
        <v>57</v>
      </c>
      <c r="B30" s="57">
        <v>16.22</v>
      </c>
      <c r="C30" s="55">
        <v>21.15</v>
      </c>
      <c r="D30" s="58">
        <f>VLOOKUP(A30,'[5]Table 26'!A$4:J$35,2,0)</f>
        <v>14.29</v>
      </c>
      <c r="E30" s="57">
        <v>0.25</v>
      </c>
      <c r="F30" s="55">
        <v>0.88</v>
      </c>
      <c r="G30" s="58">
        <f>VLOOKUP(A30,'[5]Table 26'!A$4:J$34,3,0)</f>
        <v>0</v>
      </c>
      <c r="H30" s="42">
        <v>0</v>
      </c>
      <c r="I30" s="55">
        <v>0.88</v>
      </c>
      <c r="J30" s="42">
        <f>VLOOKUP(A30,'[5]Table 26'!A$4:J$34,4,0)</f>
        <v>0</v>
      </c>
      <c r="K30" s="57">
        <v>50.61</v>
      </c>
      <c r="L30" s="55">
        <v>48.46</v>
      </c>
      <c r="M30" s="58">
        <f>VLOOKUP(A30,'[5]Table 26'!A$4:J$35,5,0)</f>
        <v>28.57</v>
      </c>
      <c r="N30" s="57">
        <v>0</v>
      </c>
      <c r="O30" s="55">
        <v>0</v>
      </c>
      <c r="P30" s="58">
        <f>VLOOKUP(A30,'[5]Table 26'!A$4:J$34,5,0)</f>
        <v>28.57</v>
      </c>
      <c r="Q30" s="57">
        <v>32.92</v>
      </c>
      <c r="R30" s="55">
        <v>28.63</v>
      </c>
      <c r="S30" s="58">
        <f>VLOOKUP(A30,'[5]Table 26'!A$4:J$34,7,0)</f>
        <v>57.14</v>
      </c>
      <c r="T30" s="57">
        <v>0</v>
      </c>
      <c r="U30" s="55">
        <v>0</v>
      </c>
      <c r="V30" s="58">
        <v>0</v>
      </c>
      <c r="W30" s="42">
        <v>0</v>
      </c>
      <c r="X30" s="55">
        <v>0</v>
      </c>
      <c r="Y30" s="42">
        <v>0</v>
      </c>
      <c r="Z30" s="57">
        <v>0</v>
      </c>
      <c r="AA30" s="55">
        <v>0</v>
      </c>
      <c r="AB30" s="59">
        <f>VLOOKUP(A30,'[5]Table 26'!A$4:J$34,9,0)</f>
        <v>0</v>
      </c>
    </row>
    <row r="31" spans="1:28" ht="16.5" x14ac:dyDescent="0.3">
      <c r="A31" s="54" t="s">
        <v>58</v>
      </c>
      <c r="B31" s="57">
        <v>3.11</v>
      </c>
      <c r="C31" s="55">
        <v>23.91</v>
      </c>
      <c r="D31" s="58">
        <f>VLOOKUP(A31,'[5]Table 26'!A$4:J$35,2,0)</f>
        <v>22.22</v>
      </c>
      <c r="E31" s="57">
        <v>2.67</v>
      </c>
      <c r="F31" s="55">
        <v>3.26</v>
      </c>
      <c r="G31" s="58">
        <f>VLOOKUP(A31,'[5]Table 26'!A$4:J$34,3,0)</f>
        <v>0</v>
      </c>
      <c r="H31" s="42">
        <v>0</v>
      </c>
      <c r="I31" s="55">
        <v>0</v>
      </c>
      <c r="J31" s="42">
        <f>VLOOKUP(A31,'[5]Table 26'!A$4:J$34,4,0)</f>
        <v>0</v>
      </c>
      <c r="K31" s="57">
        <v>44.89</v>
      </c>
      <c r="L31" s="55">
        <v>31.52</v>
      </c>
      <c r="M31" s="58">
        <f>VLOOKUP(A31,'[5]Table 26'!A$4:J$35,5,0)</f>
        <v>55.56</v>
      </c>
      <c r="N31" s="57">
        <v>0</v>
      </c>
      <c r="O31" s="55">
        <v>0</v>
      </c>
      <c r="P31" s="58">
        <f>VLOOKUP(A31,'[5]Table 26'!A$4:J$34,5,0)</f>
        <v>55.56</v>
      </c>
      <c r="Q31" s="57">
        <v>45.33</v>
      </c>
      <c r="R31" s="55">
        <v>32.61</v>
      </c>
      <c r="S31" s="58">
        <f>VLOOKUP(A31,'[5]Table 26'!A$4:J$34,7,0)</f>
        <v>22.22</v>
      </c>
      <c r="T31" s="57">
        <v>0</v>
      </c>
      <c r="U31" s="55">
        <v>0</v>
      </c>
      <c r="V31" s="58">
        <v>0</v>
      </c>
      <c r="W31" s="42">
        <v>4</v>
      </c>
      <c r="X31" s="55">
        <v>0</v>
      </c>
      <c r="Y31" s="42">
        <v>0</v>
      </c>
      <c r="Z31" s="57">
        <v>0</v>
      </c>
      <c r="AA31" s="55">
        <v>8.6999999999999993</v>
      </c>
      <c r="AB31" s="59">
        <f>VLOOKUP(A31,'[5]Table 26'!A$4:J$34,9,0)</f>
        <v>0</v>
      </c>
    </row>
    <row r="32" spans="1:28" ht="16.5" x14ac:dyDescent="0.3">
      <c r="A32" s="54" t="s">
        <v>59</v>
      </c>
      <c r="B32" s="57">
        <v>34.03</v>
      </c>
      <c r="C32" s="55">
        <v>29.58</v>
      </c>
      <c r="D32" s="58">
        <f>VLOOKUP(A32,'[5]Table 26'!A$4:J$35,2,0)</f>
        <v>0</v>
      </c>
      <c r="E32" s="57">
        <v>2.08</v>
      </c>
      <c r="F32" s="55">
        <v>2.82</v>
      </c>
      <c r="G32" s="58">
        <f>VLOOKUP(A32,'[5]Table 26'!A$4:J$34,3,0)</f>
        <v>0</v>
      </c>
      <c r="H32" s="42">
        <v>0</v>
      </c>
      <c r="I32" s="55">
        <v>0</v>
      </c>
      <c r="J32" s="42">
        <f>VLOOKUP(A32,'[5]Table 26'!A$4:J$34,4,0)</f>
        <v>0</v>
      </c>
      <c r="K32" s="57">
        <v>36.81</v>
      </c>
      <c r="L32" s="55">
        <v>33.799999999999997</v>
      </c>
      <c r="M32" s="58">
        <f>VLOOKUP(A32,'[5]Table 26'!A$4:J$35,5,0)</f>
        <v>100</v>
      </c>
      <c r="N32" s="57">
        <v>0</v>
      </c>
      <c r="O32" s="55">
        <v>0</v>
      </c>
      <c r="P32" s="58">
        <f>VLOOKUP(A32,'[5]Table 26'!A$4:J$34,5,0)</f>
        <v>100</v>
      </c>
      <c r="Q32" s="57">
        <v>27.08</v>
      </c>
      <c r="R32" s="55">
        <v>33.799999999999997</v>
      </c>
      <c r="S32" s="58">
        <f>VLOOKUP(A32,'[5]Table 26'!A$4:J$34,7,0)</f>
        <v>0</v>
      </c>
      <c r="T32" s="57">
        <v>0</v>
      </c>
      <c r="U32" s="55">
        <v>0</v>
      </c>
      <c r="V32" s="58">
        <v>0</v>
      </c>
      <c r="W32" s="42">
        <v>0</v>
      </c>
      <c r="X32" s="55">
        <v>0</v>
      </c>
      <c r="Y32" s="42">
        <v>0</v>
      </c>
      <c r="Z32" s="57">
        <v>0</v>
      </c>
      <c r="AA32" s="55">
        <v>0</v>
      </c>
      <c r="AB32" s="59">
        <f>VLOOKUP(A32,'[5]Table 26'!A$4:J$34,9,0)</f>
        <v>0</v>
      </c>
    </row>
    <row r="33" spans="1:28" ht="16.5" x14ac:dyDescent="0.3">
      <c r="A33" s="54" t="s">
        <v>60</v>
      </c>
      <c r="B33" s="57">
        <v>4.5999999999999996</v>
      </c>
      <c r="C33" s="55">
        <v>3</v>
      </c>
      <c r="D33" s="58">
        <f>VLOOKUP(A33,'[5]Table 26'!A$4:J$35,2,0)</f>
        <v>37.5</v>
      </c>
      <c r="E33" s="57">
        <v>4.0199999999999996</v>
      </c>
      <c r="F33" s="55">
        <v>4</v>
      </c>
      <c r="G33" s="58">
        <f>VLOOKUP(A33,'[5]Table 26'!A$4:J$34,3,0)</f>
        <v>0</v>
      </c>
      <c r="H33" s="42">
        <v>0.56999999999999995</v>
      </c>
      <c r="I33" s="55">
        <v>0</v>
      </c>
      <c r="J33" s="42">
        <f>VLOOKUP(A33,'[5]Table 26'!A$4:J$34,4,0)</f>
        <v>0</v>
      </c>
      <c r="K33" s="57">
        <v>31.61</v>
      </c>
      <c r="L33" s="55">
        <v>35</v>
      </c>
      <c r="M33" s="58">
        <f>VLOOKUP(A33,'[5]Table 26'!A$4:J$35,5,0)</f>
        <v>37.5</v>
      </c>
      <c r="N33" s="57">
        <v>1.72</v>
      </c>
      <c r="O33" s="55">
        <v>0</v>
      </c>
      <c r="P33" s="58">
        <f>VLOOKUP(A33,'[5]Table 26'!A$4:J$34,5,0)</f>
        <v>37.5</v>
      </c>
      <c r="Q33" s="57">
        <v>39.659999999999997</v>
      </c>
      <c r="R33" s="55">
        <v>42</v>
      </c>
      <c r="S33" s="58">
        <f>VLOOKUP(A33,'[5]Table 26'!A$4:J$34,7,0)</f>
        <v>25</v>
      </c>
      <c r="T33" s="57">
        <v>0</v>
      </c>
      <c r="U33" s="55">
        <v>0</v>
      </c>
      <c r="V33" s="58">
        <v>0</v>
      </c>
      <c r="W33" s="42">
        <v>8.6199999999999992</v>
      </c>
      <c r="X33" s="55">
        <v>6</v>
      </c>
      <c r="Y33" s="42">
        <v>0</v>
      </c>
      <c r="Z33" s="57">
        <v>9.1999999999999993</v>
      </c>
      <c r="AA33" s="55">
        <v>10</v>
      </c>
      <c r="AB33" s="59">
        <f>VLOOKUP(A33,'[5]Table 26'!A$4:J$34,9,0)</f>
        <v>0</v>
      </c>
    </row>
    <row r="34" spans="1:28" ht="16.5" x14ac:dyDescent="0.3">
      <c r="A34" s="54" t="s">
        <v>61</v>
      </c>
      <c r="B34" s="57">
        <v>2.52</v>
      </c>
      <c r="C34" s="14">
        <v>10.53</v>
      </c>
      <c r="D34" s="58">
        <f>VLOOKUP(A34,'[5]Table 26'!A$4:J$35,2,0)</f>
        <v>0</v>
      </c>
      <c r="E34" s="57">
        <v>0.84</v>
      </c>
      <c r="F34" s="14">
        <v>10.53</v>
      </c>
      <c r="G34" s="58">
        <f>VLOOKUP(A34,'[5]Table 26'!A$4:J$34,3,0)</f>
        <v>0</v>
      </c>
      <c r="H34" s="42">
        <v>0</v>
      </c>
      <c r="I34" s="14">
        <v>0</v>
      </c>
      <c r="J34" s="42">
        <f>VLOOKUP(A34,'[5]Table 26'!A$4:J$34,4,0)</f>
        <v>0</v>
      </c>
      <c r="K34" s="57">
        <v>41.18</v>
      </c>
      <c r="L34" s="14">
        <v>36.840000000000003</v>
      </c>
      <c r="M34" s="58">
        <f>VLOOKUP(A34,'[5]Table 26'!A$4:J$35,5,0)</f>
        <v>0</v>
      </c>
      <c r="N34" s="57">
        <v>0</v>
      </c>
      <c r="O34" s="14">
        <v>0</v>
      </c>
      <c r="P34" s="58">
        <f>VLOOKUP(A34,'[5]Table 26'!A$4:J$34,5,0)</f>
        <v>0</v>
      </c>
      <c r="Q34" s="57">
        <v>51.26</v>
      </c>
      <c r="R34" s="14">
        <v>42.11</v>
      </c>
      <c r="S34" s="58">
        <f>VLOOKUP(A34,'[5]Table 26'!A$4:J$34,7,0)</f>
        <v>0</v>
      </c>
      <c r="T34" s="57">
        <v>0</v>
      </c>
      <c r="U34" s="14">
        <v>0</v>
      </c>
      <c r="V34" s="58">
        <v>0</v>
      </c>
      <c r="W34" s="42">
        <v>0</v>
      </c>
      <c r="X34" s="14">
        <v>0</v>
      </c>
      <c r="Y34" s="42">
        <v>0</v>
      </c>
      <c r="Z34" s="57">
        <v>4.2</v>
      </c>
      <c r="AA34" s="14">
        <v>0</v>
      </c>
      <c r="AB34" s="59">
        <f>VLOOKUP(A34,'[5]Table 26'!A$4:J$34,9,0)</f>
        <v>0</v>
      </c>
    </row>
    <row r="35" spans="1:28" ht="17.25" thickBot="1" x14ac:dyDescent="0.35">
      <c r="A35" s="78" t="s">
        <v>62</v>
      </c>
      <c r="B35" s="70">
        <v>46.23</v>
      </c>
      <c r="C35" s="16">
        <v>39.130000000000003</v>
      </c>
      <c r="D35" s="72">
        <f>VLOOKUP(A35,'[5]Table 26'!A$4:J$35,2,0)</f>
        <v>26.47</v>
      </c>
      <c r="E35" s="70">
        <v>0</v>
      </c>
      <c r="F35" s="16">
        <v>0</v>
      </c>
      <c r="G35" s="72">
        <f>VLOOKUP(A35,'[5]Table 26'!A$4:J$34,3,0)</f>
        <v>0</v>
      </c>
      <c r="H35" s="71">
        <v>0</v>
      </c>
      <c r="I35" s="16">
        <v>0</v>
      </c>
      <c r="J35" s="71">
        <f>VLOOKUP(A35,'[5]Table 26'!A$4:J$34,4,0)</f>
        <v>0</v>
      </c>
      <c r="K35" s="70">
        <v>44.34</v>
      </c>
      <c r="L35" s="16">
        <v>34.78</v>
      </c>
      <c r="M35" s="72">
        <f>VLOOKUP(A35,'[5]Table 26'!A$4:J$35,5,0)</f>
        <v>34.78</v>
      </c>
      <c r="N35" s="70">
        <v>0</v>
      </c>
      <c r="O35" s="16">
        <v>0</v>
      </c>
      <c r="P35" s="72">
        <f>VLOOKUP(A35,'[5]Table 26'!A$4:J$34,5,0)</f>
        <v>34.78</v>
      </c>
      <c r="Q35" s="70">
        <v>8.49</v>
      </c>
      <c r="R35" s="16">
        <v>24.64</v>
      </c>
      <c r="S35" s="72">
        <f>VLOOKUP(A35,'[5]Table 26'!A$4:J$34,7,0)</f>
        <v>24.64</v>
      </c>
      <c r="T35" s="70">
        <v>0</v>
      </c>
      <c r="U35" s="16">
        <v>0</v>
      </c>
      <c r="V35" s="72">
        <v>0</v>
      </c>
      <c r="W35" s="71">
        <v>0</v>
      </c>
      <c r="X35" s="16">
        <v>0</v>
      </c>
      <c r="Y35" s="72">
        <f>VLOOKUP(A35,'[5]Table 26'!A$4:J$34,8,0)</f>
        <v>0</v>
      </c>
      <c r="Z35" s="70">
        <v>0.94</v>
      </c>
      <c r="AA35" s="16">
        <v>1.45</v>
      </c>
      <c r="AB35" s="73">
        <f>VLOOKUP(A35,'[5]Table 26'!A$4:J$34,9,0)</f>
        <v>0</v>
      </c>
    </row>
    <row r="36" spans="1:28" ht="18" thickTop="1" thickBot="1" x14ac:dyDescent="0.35">
      <c r="A36" s="583" t="s">
        <v>113</v>
      </c>
      <c r="B36" s="584">
        <v>22.9</v>
      </c>
      <c r="C36" s="430">
        <v>32.79</v>
      </c>
      <c r="D36" s="586">
        <f>VLOOKUP(A36,'[5]Table 26'!A$4:J$35,2,0)</f>
        <v>59.6</v>
      </c>
      <c r="E36" s="584">
        <v>2.3199999999999998</v>
      </c>
      <c r="F36" s="430">
        <v>1.66</v>
      </c>
      <c r="G36" s="586">
        <f>VLOOKUP(A36,'[5]Table 26'!A$4:J$34,3,0)</f>
        <v>0.5</v>
      </c>
      <c r="H36" s="585">
        <v>0.2</v>
      </c>
      <c r="I36" s="430">
        <v>0.35</v>
      </c>
      <c r="J36" s="585">
        <f>VLOOKUP(A36,'[5]Table 26'!A$4:J$34,4,0)</f>
        <v>0.5</v>
      </c>
      <c r="K36" s="584">
        <v>37.71</v>
      </c>
      <c r="L36" s="430">
        <v>33.1</v>
      </c>
      <c r="M36" s="586">
        <f>VLOOKUP(A36,'[5]Table 26'!A$4:J$35,5,0)</f>
        <v>19.53</v>
      </c>
      <c r="N36" s="584">
        <v>0.56000000000000005</v>
      </c>
      <c r="O36" s="430">
        <v>1.1200000000000001</v>
      </c>
      <c r="P36" s="586">
        <f>VLOOKUP(A36,'[5]Table 26'!A$4:J$34,5,0)</f>
        <v>19.53</v>
      </c>
      <c r="Q36" s="584">
        <v>34.159999999999997</v>
      </c>
      <c r="R36" s="430">
        <v>28.65</v>
      </c>
      <c r="S36" s="586">
        <f>VLOOKUP(A36,'[5]Table 26'!A$4:J$34,7,0)</f>
        <v>18.53</v>
      </c>
      <c r="T36" s="584">
        <v>0.1</v>
      </c>
      <c r="U36" s="430">
        <v>0</v>
      </c>
      <c r="V36" s="586">
        <v>0</v>
      </c>
      <c r="W36" s="585">
        <v>0.71</v>
      </c>
      <c r="X36" s="430">
        <v>0.27</v>
      </c>
      <c r="Y36" s="42">
        <v>0</v>
      </c>
      <c r="Z36" s="584">
        <v>1.33</v>
      </c>
      <c r="AA36" s="430">
        <v>2.0499999999999998</v>
      </c>
      <c r="AB36" s="592">
        <f>VLOOKUP(A36,'[5]Table 26'!A$4:J$34,9,0)</f>
        <v>0.67</v>
      </c>
    </row>
    <row r="37" spans="1:28" ht="17.25" thickBot="1" x14ac:dyDescent="0.35">
      <c r="A37" s="587" t="s">
        <v>124</v>
      </c>
      <c r="B37" s="588">
        <v>24.97</v>
      </c>
      <c r="C37" s="589">
        <v>26.04</v>
      </c>
      <c r="D37" s="590">
        <v>0</v>
      </c>
      <c r="E37" s="588">
        <v>0.43</v>
      </c>
      <c r="F37" s="589">
        <v>1.19</v>
      </c>
      <c r="G37" s="590">
        <v>0</v>
      </c>
      <c r="H37" s="591">
        <v>0.11</v>
      </c>
      <c r="I37" s="459">
        <v>0</v>
      </c>
      <c r="J37" s="591">
        <v>0</v>
      </c>
      <c r="K37" s="588">
        <v>37.24</v>
      </c>
      <c r="L37" s="589">
        <v>36.61</v>
      </c>
      <c r="M37" s="590">
        <v>0</v>
      </c>
      <c r="N37" s="588">
        <v>0</v>
      </c>
      <c r="O37" s="589">
        <v>0.15</v>
      </c>
      <c r="P37" s="590">
        <v>0</v>
      </c>
      <c r="Q37" s="588">
        <v>28.77</v>
      </c>
      <c r="R37" s="589">
        <v>26.64</v>
      </c>
      <c r="S37" s="590">
        <v>0</v>
      </c>
      <c r="T37" s="588">
        <v>0</v>
      </c>
      <c r="U37" s="591">
        <v>0</v>
      </c>
      <c r="V37" s="590">
        <v>0</v>
      </c>
      <c r="W37" s="588">
        <v>0.98</v>
      </c>
      <c r="X37" s="589">
        <v>1.93</v>
      </c>
      <c r="Y37" s="591"/>
      <c r="Z37" s="588">
        <v>7.49</v>
      </c>
      <c r="AA37" s="589">
        <v>7.44</v>
      </c>
      <c r="AB37" s="593"/>
    </row>
    <row r="38" spans="1:28" ht="16.5" x14ac:dyDescent="0.3">
      <c r="A38" s="4" t="s">
        <v>106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91"/>
      <c r="P38" s="90"/>
      <c r="Q38" s="91"/>
      <c r="R38" s="91"/>
      <c r="S38" s="90"/>
      <c r="T38" s="1"/>
      <c r="U38" s="1"/>
      <c r="V38" s="1"/>
      <c r="W38" s="91"/>
      <c r="X38" s="91"/>
      <c r="Y38" s="90"/>
      <c r="Z38" s="91"/>
      <c r="AA38" s="91"/>
      <c r="AB38" s="98"/>
    </row>
  </sheetData>
  <mergeCells count="10">
    <mergeCell ref="A4:A5"/>
    <mergeCell ref="T4:V4"/>
    <mergeCell ref="Q4:S4"/>
    <mergeCell ref="W4:Y4"/>
    <mergeCell ref="Z4:AB4"/>
    <mergeCell ref="B4:D4"/>
    <mergeCell ref="H4:J4"/>
    <mergeCell ref="E4:G4"/>
    <mergeCell ref="N4:P4"/>
    <mergeCell ref="K4:M4"/>
  </mergeCells>
  <pageMargins left="0.7" right="0.7" top="0.75" bottom="0.75" header="0.3" footer="0.3"/>
  <pageSetup orientation="portrait" horizontalDpi="4294967292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workbookViewId="0">
      <selection activeCell="J47" sqref="J47"/>
    </sheetView>
  </sheetViews>
  <sheetFormatPr defaultRowHeight="15" x14ac:dyDescent="0.25"/>
  <cols>
    <col min="1" max="1" width="12.28515625" customWidth="1"/>
  </cols>
  <sheetData>
    <row r="3" spans="1:9" ht="17.25" thickBot="1" x14ac:dyDescent="0.35">
      <c r="A3" s="5" t="s">
        <v>340</v>
      </c>
      <c r="B3" s="1"/>
      <c r="C3" s="1"/>
      <c r="D3" s="1"/>
      <c r="E3" s="1"/>
      <c r="F3" s="1"/>
      <c r="G3" s="1"/>
      <c r="H3" s="1"/>
      <c r="I3" s="1"/>
    </row>
    <row r="4" spans="1:9" ht="17.25" thickBot="1" x14ac:dyDescent="0.35">
      <c r="A4" s="1001" t="s">
        <v>155</v>
      </c>
      <c r="B4" s="1003" t="s">
        <v>156</v>
      </c>
      <c r="C4" s="1004"/>
      <c r="D4" s="1005"/>
      <c r="E4" s="1003" t="s">
        <v>157</v>
      </c>
      <c r="F4" s="1004"/>
      <c r="G4" s="1005"/>
      <c r="H4" s="61"/>
      <c r="I4" s="1"/>
    </row>
    <row r="5" spans="1:9" ht="17.25" thickBot="1" x14ac:dyDescent="0.35">
      <c r="A5" s="1002"/>
      <c r="B5" s="391" t="s">
        <v>75</v>
      </c>
      <c r="C5" s="392" t="s">
        <v>76</v>
      </c>
      <c r="D5" s="392" t="s">
        <v>77</v>
      </c>
      <c r="E5" s="366" t="s">
        <v>75</v>
      </c>
      <c r="F5" s="367" t="s">
        <v>76</v>
      </c>
      <c r="G5" s="368" t="s">
        <v>77</v>
      </c>
      <c r="H5" s="61"/>
      <c r="I5" s="1"/>
    </row>
    <row r="6" spans="1:9" ht="17.25" thickTop="1" x14ac:dyDescent="0.3">
      <c r="A6" s="394" t="s">
        <v>32</v>
      </c>
      <c r="B6" s="764">
        <v>6.99</v>
      </c>
      <c r="C6" s="92">
        <v>6.25</v>
      </c>
      <c r="D6" s="765">
        <f>VLOOKUP(A6,'[5]Table 27'!A$5:D$36,2,0)</f>
        <v>38.46</v>
      </c>
      <c r="E6" s="764">
        <v>93.01</v>
      </c>
      <c r="F6" s="92">
        <v>93.75</v>
      </c>
      <c r="G6" s="766">
        <f>VLOOKUP(A6,'[5]Table 27'!A$5:D$36,3,0)</f>
        <v>61.54</v>
      </c>
      <c r="H6" s="61"/>
      <c r="I6" s="1"/>
    </row>
    <row r="7" spans="1:9" ht="16.5" x14ac:dyDescent="0.3">
      <c r="A7" s="394" t="s">
        <v>33</v>
      </c>
      <c r="B7" s="764">
        <v>11.3</v>
      </c>
      <c r="C7" s="92">
        <v>15</v>
      </c>
      <c r="D7" s="765">
        <f>VLOOKUP(A7,'[5]Table 27'!A$5:D$36,2,0)</f>
        <v>76.19</v>
      </c>
      <c r="E7" s="764">
        <v>88.7</v>
      </c>
      <c r="F7" s="92">
        <v>85</v>
      </c>
      <c r="G7" s="766">
        <f>VLOOKUP(A7,'[5]Table 27'!A$5:D$36,3,0)</f>
        <v>23.81</v>
      </c>
      <c r="H7" s="61"/>
      <c r="I7" s="1"/>
    </row>
    <row r="8" spans="1:9" ht="16.5" x14ac:dyDescent="0.3">
      <c r="A8" s="394" t="s">
        <v>34</v>
      </c>
      <c r="B8" s="764">
        <v>15.89</v>
      </c>
      <c r="C8" s="92">
        <v>18.75</v>
      </c>
      <c r="D8" s="765">
        <f>VLOOKUP(A8,'[5]Table 27'!A$5:D$36,2,0)</f>
        <v>0</v>
      </c>
      <c r="E8" s="764">
        <v>84.11</v>
      </c>
      <c r="F8" s="92">
        <v>81.25</v>
      </c>
      <c r="G8" s="766">
        <f>VLOOKUP(A8,'[5]Table 27'!A$5:D$36,3,0)</f>
        <v>0</v>
      </c>
      <c r="H8" s="61"/>
      <c r="I8" s="1"/>
    </row>
    <row r="9" spans="1:9" ht="16.5" x14ac:dyDescent="0.3">
      <c r="A9" s="411" t="s">
        <v>35</v>
      </c>
      <c r="B9" s="764">
        <v>15.96</v>
      </c>
      <c r="C9" s="92">
        <v>9.52</v>
      </c>
      <c r="D9" s="765">
        <f>VLOOKUP(A9,'[5]Table 27'!A$5:D$36,2,0)</f>
        <v>28.79</v>
      </c>
      <c r="E9" s="764">
        <v>84.04</v>
      </c>
      <c r="F9" s="92">
        <v>90.48</v>
      </c>
      <c r="G9" s="766">
        <f>VLOOKUP(A9,'[5]Table 27'!A$5:D$36,3,0)</f>
        <v>71.209999999999994</v>
      </c>
      <c r="H9" s="61"/>
      <c r="I9" s="1"/>
    </row>
    <row r="10" spans="1:9" ht="16.5" x14ac:dyDescent="0.3">
      <c r="A10" s="394" t="s">
        <v>37</v>
      </c>
      <c r="B10" s="764">
        <v>31.62</v>
      </c>
      <c r="C10" s="92">
        <v>12</v>
      </c>
      <c r="D10" s="765">
        <f>VLOOKUP(A10,'[5]Table 27'!A$5:D$36,2,0)</f>
        <v>41.23</v>
      </c>
      <c r="E10" s="764">
        <v>68.38</v>
      </c>
      <c r="F10" s="92">
        <v>88</v>
      </c>
      <c r="G10" s="766">
        <f>VLOOKUP(A10,'[5]Table 27'!A$5:D$36,3,0)</f>
        <v>58.77</v>
      </c>
      <c r="H10" s="61"/>
      <c r="I10" s="1"/>
    </row>
    <row r="11" spans="1:9" ht="16.5" x14ac:dyDescent="0.3">
      <c r="A11" s="394" t="s">
        <v>38</v>
      </c>
      <c r="B11" s="764">
        <v>14.43</v>
      </c>
      <c r="C11" s="92">
        <v>10</v>
      </c>
      <c r="D11" s="765">
        <f>VLOOKUP(A11,'[5]Table 27'!A$5:D$36,2,0)</f>
        <v>4.26</v>
      </c>
      <c r="E11" s="764">
        <v>85.57</v>
      </c>
      <c r="F11" s="92">
        <v>90</v>
      </c>
      <c r="G11" s="766">
        <f>VLOOKUP(A11,'[5]Table 27'!A$5:D$36,3,0)</f>
        <v>95.74</v>
      </c>
      <c r="H11" s="61"/>
      <c r="I11" s="1"/>
    </row>
    <row r="12" spans="1:9" ht="16.5" x14ac:dyDescent="0.3">
      <c r="A12" s="394" t="s">
        <v>39</v>
      </c>
      <c r="B12" s="764">
        <v>11.66</v>
      </c>
      <c r="C12" s="92">
        <v>17.39</v>
      </c>
      <c r="D12" s="765">
        <f>VLOOKUP(A12,'[5]Table 27'!A$5:D$36,2,0)</f>
        <v>14.29</v>
      </c>
      <c r="E12" s="764">
        <v>88.34</v>
      </c>
      <c r="F12" s="92">
        <v>82.61</v>
      </c>
      <c r="G12" s="766">
        <f>VLOOKUP(A12,'[5]Table 27'!A$5:D$36,3,0)</f>
        <v>85.71</v>
      </c>
      <c r="H12" s="61"/>
      <c r="I12" s="1"/>
    </row>
    <row r="13" spans="1:9" ht="16.5" x14ac:dyDescent="0.3">
      <c r="A13" s="394" t="s">
        <v>40</v>
      </c>
      <c r="B13" s="764">
        <v>10.66</v>
      </c>
      <c r="C13" s="92">
        <v>15</v>
      </c>
      <c r="D13" s="765">
        <f>VLOOKUP(A13,'[5]Table 27'!A$5:D$36,2,0)</f>
        <v>11.36</v>
      </c>
      <c r="E13" s="764">
        <v>89.34</v>
      </c>
      <c r="F13" s="92">
        <v>85</v>
      </c>
      <c r="G13" s="766">
        <f>VLOOKUP(A13,'[5]Table 27'!A$5:D$36,3,0)</f>
        <v>88.64</v>
      </c>
      <c r="H13" s="61"/>
      <c r="I13" s="1"/>
    </row>
    <row r="14" spans="1:9" ht="16.5" x14ac:dyDescent="0.3">
      <c r="A14" s="394" t="s">
        <v>41</v>
      </c>
      <c r="B14" s="764">
        <v>3.97</v>
      </c>
      <c r="C14" s="92">
        <v>10</v>
      </c>
      <c r="D14" s="765">
        <f>VLOOKUP(A14,'[5]Table 27'!A$5:D$36,2,0)</f>
        <v>31.43</v>
      </c>
      <c r="E14" s="764">
        <v>96.03</v>
      </c>
      <c r="F14" s="92">
        <v>90</v>
      </c>
      <c r="G14" s="766">
        <f>VLOOKUP(A14,'[5]Table 27'!A$5:D$36,3,0)</f>
        <v>68.569999999999993</v>
      </c>
      <c r="H14" s="61"/>
      <c r="I14" s="1"/>
    </row>
    <row r="15" spans="1:9" ht="16.5" x14ac:dyDescent="0.3">
      <c r="A15" s="394" t="s">
        <v>42</v>
      </c>
      <c r="B15" s="764">
        <v>4.62</v>
      </c>
      <c r="C15" s="92">
        <v>0</v>
      </c>
      <c r="D15" s="765">
        <f>VLOOKUP(A15,'[5]Table 27'!A$5:D$36,2,0)</f>
        <v>0</v>
      </c>
      <c r="E15" s="764">
        <v>95.38</v>
      </c>
      <c r="F15" s="92">
        <v>100</v>
      </c>
      <c r="G15" s="766">
        <f>VLOOKUP(A15,'[5]Table 27'!A$5:D$36,3,0)</f>
        <v>100</v>
      </c>
      <c r="H15" s="61"/>
      <c r="I15" s="1"/>
    </row>
    <row r="16" spans="1:9" ht="16.5" x14ac:dyDescent="0.3">
      <c r="A16" s="394" t="s">
        <v>43</v>
      </c>
      <c r="B16" s="764">
        <v>9.94</v>
      </c>
      <c r="C16" s="92">
        <v>0</v>
      </c>
      <c r="D16" s="765">
        <f>VLOOKUP(A16,'[5]Table 27'!A$5:D$36,2,0)</f>
        <v>46.43</v>
      </c>
      <c r="E16" s="764">
        <v>90.06</v>
      </c>
      <c r="F16" s="92">
        <v>100</v>
      </c>
      <c r="G16" s="766">
        <f>VLOOKUP(A16,'[5]Table 27'!A$5:D$36,3,0)</f>
        <v>53.57</v>
      </c>
      <c r="H16" s="61"/>
      <c r="I16" s="1"/>
    </row>
    <row r="17" spans="1:9" ht="16.5" x14ac:dyDescent="0.3">
      <c r="A17" s="394" t="s">
        <v>44</v>
      </c>
      <c r="B17" s="764">
        <v>15.56</v>
      </c>
      <c r="C17" s="92">
        <v>0</v>
      </c>
      <c r="D17" s="765">
        <f>VLOOKUP(A17,'[5]Table 27'!A$5:D$36,2,0)</f>
        <v>50</v>
      </c>
      <c r="E17" s="764">
        <v>84.44</v>
      </c>
      <c r="F17" s="92">
        <v>100</v>
      </c>
      <c r="G17" s="766">
        <f>VLOOKUP(A17,'[5]Table 27'!A$5:D$36,3,0)</f>
        <v>50</v>
      </c>
      <c r="H17" s="61"/>
      <c r="I17" s="1"/>
    </row>
    <row r="18" spans="1:9" ht="16.5" x14ac:dyDescent="0.3">
      <c r="A18" s="394" t="s">
        <v>45</v>
      </c>
      <c r="B18" s="764">
        <v>26.26</v>
      </c>
      <c r="C18" s="92">
        <v>40.909999999999997</v>
      </c>
      <c r="D18" s="765">
        <f>VLOOKUP(A18,'[5]Table 27'!A$5:D$36,2,0)</f>
        <v>86.36</v>
      </c>
      <c r="E18" s="764">
        <v>73.739999999999995</v>
      </c>
      <c r="F18" s="92">
        <v>59.09</v>
      </c>
      <c r="G18" s="766">
        <f>VLOOKUP(A18,'[5]Table 27'!A$5:D$36,3,0)</f>
        <v>13.64</v>
      </c>
      <c r="H18" s="61"/>
      <c r="I18" s="1"/>
    </row>
    <row r="19" spans="1:9" ht="16.5" x14ac:dyDescent="0.3">
      <c r="A19" s="394" t="s">
        <v>46</v>
      </c>
      <c r="B19" s="764">
        <v>50.66</v>
      </c>
      <c r="C19" s="92">
        <v>46.67</v>
      </c>
      <c r="D19" s="765">
        <f>VLOOKUP(A19,'[5]Table 27'!A$5:D$36,2,0)</f>
        <v>86.96</v>
      </c>
      <c r="E19" s="764">
        <v>49.34</v>
      </c>
      <c r="F19" s="92">
        <v>53.33</v>
      </c>
      <c r="G19" s="766">
        <f>VLOOKUP(A19,'[5]Table 27'!A$5:D$36,3,0)</f>
        <v>13.04</v>
      </c>
      <c r="H19" s="61"/>
      <c r="I19" s="1"/>
    </row>
    <row r="20" spans="1:9" ht="16.5" x14ac:dyDescent="0.3">
      <c r="A20" s="394" t="s">
        <v>47</v>
      </c>
      <c r="B20" s="764">
        <v>42.66</v>
      </c>
      <c r="C20" s="92">
        <v>47.06</v>
      </c>
      <c r="D20" s="765">
        <f>VLOOKUP(A20,'[5]Table 27'!A$5:D$36,2,0)</f>
        <v>69.23</v>
      </c>
      <c r="E20" s="764">
        <v>57.34</v>
      </c>
      <c r="F20" s="92">
        <v>52.94</v>
      </c>
      <c r="G20" s="766">
        <f>VLOOKUP(A20,'[5]Table 27'!A$5:D$36,3,0)</f>
        <v>30.77</v>
      </c>
      <c r="H20" s="61"/>
      <c r="I20" s="1"/>
    </row>
    <row r="21" spans="1:9" ht="16.5" x14ac:dyDescent="0.3">
      <c r="A21" s="394" t="s">
        <v>48</v>
      </c>
      <c r="B21" s="764">
        <v>10.130000000000001</v>
      </c>
      <c r="C21" s="92">
        <v>5</v>
      </c>
      <c r="D21" s="765">
        <f>VLOOKUP(A21,'[5]Table 27'!A$5:D$36,2,0)</f>
        <v>0</v>
      </c>
      <c r="E21" s="764">
        <v>89.87</v>
      </c>
      <c r="F21" s="92">
        <v>95</v>
      </c>
      <c r="G21" s="766">
        <f>VLOOKUP(A21,'[5]Table 27'!A$5:D$36,3,0)</f>
        <v>100</v>
      </c>
      <c r="H21" s="61"/>
      <c r="I21" s="1"/>
    </row>
    <row r="22" spans="1:9" ht="16.5" x14ac:dyDescent="0.3">
      <c r="A22" s="394" t="s">
        <v>49</v>
      </c>
      <c r="B22" s="764">
        <v>15.85</v>
      </c>
      <c r="C22" s="92">
        <v>9.09</v>
      </c>
      <c r="D22" s="765">
        <f>VLOOKUP(A22,'[5]Table 27'!A$5:D$36,2,0)</f>
        <v>37.840000000000003</v>
      </c>
      <c r="E22" s="764">
        <v>84.15</v>
      </c>
      <c r="F22" s="92">
        <v>90.91</v>
      </c>
      <c r="G22" s="766">
        <f>VLOOKUP(A22,'[5]Table 27'!A$5:D$36,3,0)</f>
        <v>62.16</v>
      </c>
      <c r="H22" s="61"/>
      <c r="I22" s="1"/>
    </row>
    <row r="23" spans="1:9" ht="16.5" x14ac:dyDescent="0.3">
      <c r="A23" s="394" t="s">
        <v>50</v>
      </c>
      <c r="B23" s="764">
        <v>14.83</v>
      </c>
      <c r="C23" s="92">
        <v>10</v>
      </c>
      <c r="D23" s="765">
        <f>VLOOKUP(A23,'[5]Table 27'!A$5:D$36,2,0)</f>
        <v>0</v>
      </c>
      <c r="E23" s="764">
        <v>85.17</v>
      </c>
      <c r="F23" s="92">
        <v>90</v>
      </c>
      <c r="G23" s="766">
        <f>VLOOKUP(A23,'[5]Table 27'!A$5:D$36,3,0)</f>
        <v>100</v>
      </c>
      <c r="H23" s="61"/>
      <c r="I23" s="1"/>
    </row>
    <row r="24" spans="1:9" ht="16.5" x14ac:dyDescent="0.3">
      <c r="A24" s="394" t="s">
        <v>51</v>
      </c>
      <c r="B24" s="764">
        <v>22.01</v>
      </c>
      <c r="C24" s="92">
        <v>5</v>
      </c>
      <c r="D24" s="765">
        <f>VLOOKUP(A24,'[5]Table 27'!A$5:D$36,2,0)</f>
        <v>50</v>
      </c>
      <c r="E24" s="764">
        <v>77.989999999999995</v>
      </c>
      <c r="F24" s="92">
        <v>95</v>
      </c>
      <c r="G24" s="766">
        <f>VLOOKUP(A24,'[5]Table 27'!A$5:D$36,3,0)</f>
        <v>50</v>
      </c>
      <c r="H24" s="61"/>
      <c r="I24" s="1"/>
    </row>
    <row r="25" spans="1:9" ht="16.5" x14ac:dyDescent="0.3">
      <c r="A25" s="394" t="s">
        <v>52</v>
      </c>
      <c r="B25" s="764">
        <v>29.41</v>
      </c>
      <c r="C25" s="92">
        <v>30</v>
      </c>
      <c r="D25" s="765">
        <f>VLOOKUP(A25,'[5]Table 27'!A$5:D$36,2,0)</f>
        <v>37.93</v>
      </c>
      <c r="E25" s="764">
        <v>70.59</v>
      </c>
      <c r="F25" s="92">
        <v>70</v>
      </c>
      <c r="G25" s="766">
        <f>VLOOKUP(A25,'[5]Table 27'!A$5:D$36,3,0)</f>
        <v>62.07</v>
      </c>
      <c r="H25" s="61"/>
      <c r="I25" s="1"/>
    </row>
    <row r="26" spans="1:9" ht="16.5" x14ac:dyDescent="0.3">
      <c r="A26" s="394" t="s">
        <v>53</v>
      </c>
      <c r="B26" s="764">
        <v>45.57</v>
      </c>
      <c r="C26" s="92">
        <v>31.58</v>
      </c>
      <c r="D26" s="765">
        <f>VLOOKUP(A26,'[5]Table 27'!A$5:D$36,2,0)</f>
        <v>82.18</v>
      </c>
      <c r="E26" s="764">
        <v>54.43</v>
      </c>
      <c r="F26" s="92">
        <v>68.42</v>
      </c>
      <c r="G26" s="766">
        <f>VLOOKUP(A26,'[5]Table 27'!A$5:D$36,3,0)</f>
        <v>17.82</v>
      </c>
      <c r="H26" s="61"/>
      <c r="I26" s="1"/>
    </row>
    <row r="27" spans="1:9" ht="16.5" x14ac:dyDescent="0.3">
      <c r="A27" s="394" t="s">
        <v>54</v>
      </c>
      <c r="B27" s="764">
        <v>35.96</v>
      </c>
      <c r="C27" s="92">
        <v>35</v>
      </c>
      <c r="D27" s="765">
        <f>VLOOKUP(A27,'[5]Table 27'!A$5:D$36,2,0)</f>
        <v>55.97</v>
      </c>
      <c r="E27" s="764">
        <v>64.040000000000006</v>
      </c>
      <c r="F27" s="92">
        <v>65</v>
      </c>
      <c r="G27" s="766">
        <f>VLOOKUP(A27,'[5]Table 27'!A$5:D$36,3,0)</f>
        <v>44.03</v>
      </c>
      <c r="H27" s="61"/>
      <c r="I27" s="1"/>
    </row>
    <row r="28" spans="1:9" ht="16.5" x14ac:dyDescent="0.3">
      <c r="A28" s="394" t="s">
        <v>55</v>
      </c>
      <c r="B28" s="764">
        <v>18.89</v>
      </c>
      <c r="C28" s="92">
        <v>10</v>
      </c>
      <c r="D28" s="765">
        <f>VLOOKUP(A28,'[5]Table 27'!A$5:D$36,2,0)</f>
        <v>42.59</v>
      </c>
      <c r="E28" s="764">
        <v>81.11</v>
      </c>
      <c r="F28" s="92">
        <v>90</v>
      </c>
      <c r="G28" s="766">
        <f>VLOOKUP(A28,'[5]Table 27'!A$5:D$36,3,0)</f>
        <v>57.41</v>
      </c>
      <c r="H28" s="61"/>
      <c r="I28" s="1"/>
    </row>
    <row r="29" spans="1:9" ht="16.5" x14ac:dyDescent="0.3">
      <c r="A29" s="394" t="s">
        <v>56</v>
      </c>
      <c r="B29" s="764">
        <v>22.78</v>
      </c>
      <c r="C29" s="92">
        <v>18.18</v>
      </c>
      <c r="D29" s="765">
        <f>VLOOKUP(A29,'[5]Table 27'!A$5:D$36,2,0)</f>
        <v>63.16</v>
      </c>
      <c r="E29" s="764">
        <v>77.22</v>
      </c>
      <c r="F29" s="92">
        <v>81.819999999999993</v>
      </c>
      <c r="G29" s="766">
        <f>VLOOKUP(A29,'[5]Table 27'!A$5:D$36,3,0)</f>
        <v>36.840000000000003</v>
      </c>
      <c r="H29" s="61"/>
      <c r="I29" s="1"/>
    </row>
    <row r="30" spans="1:9" ht="16.5" x14ac:dyDescent="0.3">
      <c r="A30" s="394" t="s">
        <v>57</v>
      </c>
      <c r="B30" s="764">
        <v>25.23</v>
      </c>
      <c r="C30" s="92">
        <v>18.18</v>
      </c>
      <c r="D30" s="765">
        <f>VLOOKUP(A30,'[5]Table 27'!A$5:D$36,2,0)</f>
        <v>41.18</v>
      </c>
      <c r="E30" s="764">
        <v>74.77</v>
      </c>
      <c r="F30" s="92">
        <v>81.819999999999993</v>
      </c>
      <c r="G30" s="766">
        <f>VLOOKUP(A30,'[5]Table 27'!A$5:D$36,3,0)</f>
        <v>58.82</v>
      </c>
      <c r="H30" s="61"/>
      <c r="I30" s="1"/>
    </row>
    <row r="31" spans="1:9" ht="16.5" x14ac:dyDescent="0.3">
      <c r="A31" s="394" t="s">
        <v>58</v>
      </c>
      <c r="B31" s="764">
        <v>14.59</v>
      </c>
      <c r="C31" s="92">
        <v>4.88</v>
      </c>
      <c r="D31" s="765">
        <f>VLOOKUP(A31,'[5]Table 27'!A$5:D$36,2,0)</f>
        <v>48.65</v>
      </c>
      <c r="E31" s="764">
        <v>85.41</v>
      </c>
      <c r="F31" s="92">
        <v>95.12</v>
      </c>
      <c r="G31" s="766">
        <f>VLOOKUP(A31,'[5]Table 27'!A$5:D$36,3,0)</f>
        <v>51.35</v>
      </c>
      <c r="H31" s="61"/>
      <c r="I31" s="1"/>
    </row>
    <row r="32" spans="1:9" ht="16.5" x14ac:dyDescent="0.3">
      <c r="A32" s="394" t="s">
        <v>59</v>
      </c>
      <c r="B32" s="764">
        <v>9.39</v>
      </c>
      <c r="C32" s="92">
        <v>6.52</v>
      </c>
      <c r="D32" s="765">
        <f>VLOOKUP(A32,'[5]Table 27'!A$5:D$36,2,0)</f>
        <v>80</v>
      </c>
      <c r="E32" s="764">
        <v>90.61</v>
      </c>
      <c r="F32" s="92">
        <v>93.48</v>
      </c>
      <c r="G32" s="766">
        <f>VLOOKUP(A32,'[5]Table 27'!A$5:D$36,3,0)</f>
        <v>20</v>
      </c>
      <c r="H32" s="61"/>
      <c r="I32" s="1"/>
    </row>
    <row r="33" spans="1:9" ht="16.5" x14ac:dyDescent="0.3">
      <c r="A33" s="394" t="s">
        <v>60</v>
      </c>
      <c r="B33" s="764">
        <v>15.09</v>
      </c>
      <c r="C33" s="92">
        <v>7.5</v>
      </c>
      <c r="D33" s="765">
        <f>VLOOKUP(A33,'[5]Table 27'!A$5:D$36,2,0)</f>
        <v>42.86</v>
      </c>
      <c r="E33" s="764">
        <v>84.91</v>
      </c>
      <c r="F33" s="92">
        <v>92.5</v>
      </c>
      <c r="G33" s="766">
        <f>VLOOKUP(A33,'[5]Table 27'!A$5:D$36,3,0)</f>
        <v>57.14</v>
      </c>
      <c r="H33" s="61"/>
      <c r="I33" s="1"/>
    </row>
    <row r="34" spans="1:9" ht="16.5" x14ac:dyDescent="0.3">
      <c r="A34" s="394" t="s">
        <v>61</v>
      </c>
      <c r="B34" s="764">
        <v>19.05</v>
      </c>
      <c r="C34" s="92">
        <v>0</v>
      </c>
      <c r="D34" s="765">
        <f>VLOOKUP(A34,'[5]Table 27'!A$5:D$36,2,0)</f>
        <v>0</v>
      </c>
      <c r="E34" s="764">
        <v>80.95</v>
      </c>
      <c r="F34" s="92">
        <v>100</v>
      </c>
      <c r="G34" s="766">
        <f>VLOOKUP(A34,'[5]Table 27'!A$5:D$36,3,0)</f>
        <v>0</v>
      </c>
      <c r="H34" s="61"/>
      <c r="I34" s="1"/>
    </row>
    <row r="35" spans="1:9" ht="17.25" thickBot="1" x14ac:dyDescent="0.35">
      <c r="A35" s="399" t="s">
        <v>62</v>
      </c>
      <c r="B35" s="767">
        <v>17.29</v>
      </c>
      <c r="C35" s="500">
        <v>14.81</v>
      </c>
      <c r="D35" s="768">
        <f>VLOOKUP(A35,'[5]Table 27'!A$5:D$36,2,0)</f>
        <v>45.95</v>
      </c>
      <c r="E35" s="767">
        <v>82.71</v>
      </c>
      <c r="F35" s="500">
        <v>85.19</v>
      </c>
      <c r="G35" s="769">
        <f>VLOOKUP(A35,'[5]Table 27'!A$5:D$36,3,0)</f>
        <v>54.05</v>
      </c>
      <c r="H35" s="61"/>
      <c r="I35" s="1"/>
    </row>
    <row r="36" spans="1:9" ht="18" thickTop="1" thickBot="1" x14ac:dyDescent="0.35">
      <c r="A36" s="399" t="s">
        <v>113</v>
      </c>
      <c r="B36" s="770">
        <v>19.489999999999998</v>
      </c>
      <c r="C36" s="880">
        <v>14.29</v>
      </c>
      <c r="D36" s="771">
        <f>VLOOKUP(A36,'[5]Table 27'!A$5:D$36,2,0)</f>
        <v>46.06</v>
      </c>
      <c r="E36" s="770">
        <v>80.510000000000005</v>
      </c>
      <c r="F36" s="880">
        <v>85.71</v>
      </c>
      <c r="G36" s="772">
        <f>VLOOKUP(A36,'[5]Table 27'!A$5:D$36,3,0)</f>
        <v>53.94</v>
      </c>
      <c r="H36" s="61"/>
      <c r="I36" s="1"/>
    </row>
    <row r="37" spans="1:9" ht="18" thickTop="1" thickBot="1" x14ac:dyDescent="0.35">
      <c r="A37" s="419" t="s">
        <v>124</v>
      </c>
      <c r="B37" s="773">
        <v>67.7</v>
      </c>
      <c r="C37" s="881">
        <v>58.82</v>
      </c>
      <c r="D37" s="882">
        <v>0</v>
      </c>
      <c r="E37" s="773">
        <v>32.24</v>
      </c>
      <c r="F37" s="881">
        <v>41.18</v>
      </c>
      <c r="G37" s="883">
        <v>0</v>
      </c>
      <c r="H37" s="61"/>
      <c r="I37" s="1"/>
    </row>
    <row r="38" spans="1:9" ht="16.5" x14ac:dyDescent="0.3">
      <c r="A38" s="4" t="s">
        <v>25</v>
      </c>
      <c r="B38" s="1"/>
      <c r="C38" s="1"/>
      <c r="D38" s="680"/>
      <c r="E38" s="92"/>
      <c r="F38" s="92"/>
      <c r="G38" s="681"/>
      <c r="H38" s="45"/>
      <c r="I38" s="1"/>
    </row>
  </sheetData>
  <mergeCells count="3">
    <mergeCell ref="A4:A5"/>
    <mergeCell ref="B4:D4"/>
    <mergeCell ref="E4:G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40"/>
  <sheetViews>
    <sheetView zoomScaleNormal="100" workbookViewId="0">
      <selection activeCell="Q4" sqref="Q4:S4"/>
    </sheetView>
  </sheetViews>
  <sheetFormatPr defaultColWidth="13.140625" defaultRowHeight="15" x14ac:dyDescent="0.25"/>
  <cols>
    <col min="1" max="1" width="12.140625" customWidth="1"/>
    <col min="2" max="2" width="5.5703125" bestFit="1" customWidth="1"/>
    <col min="3" max="3" width="5.7109375" bestFit="1" customWidth="1"/>
    <col min="4" max="5" width="5.5703125" bestFit="1" customWidth="1"/>
    <col min="6" max="6" width="5.7109375" bestFit="1" customWidth="1"/>
    <col min="7" max="7" width="4.7109375" bestFit="1" customWidth="1"/>
    <col min="8" max="8" width="5.5703125" bestFit="1" customWidth="1"/>
    <col min="9" max="10" width="4.7109375" bestFit="1" customWidth="1"/>
    <col min="11" max="11" width="5.5703125" bestFit="1" customWidth="1"/>
    <col min="12" max="12" width="6.7109375" bestFit="1" customWidth="1"/>
    <col min="13" max="14" width="5.5703125" bestFit="1" customWidth="1"/>
    <col min="15" max="15" width="4.7109375" bestFit="1" customWidth="1"/>
    <col min="16" max="16" width="5.5703125" bestFit="1" customWidth="1"/>
    <col min="17" max="19" width="4.7109375" bestFit="1" customWidth="1"/>
    <col min="20" max="20" width="5.5703125" bestFit="1" customWidth="1"/>
    <col min="21" max="21" width="5.7109375" bestFit="1" customWidth="1"/>
    <col min="22" max="23" width="5.5703125" bestFit="1" customWidth="1"/>
    <col min="24" max="24" width="5.7109375" bestFit="1" customWidth="1"/>
    <col min="25" max="25" width="5.5703125" bestFit="1" customWidth="1"/>
  </cols>
  <sheetData>
    <row r="3" spans="1:25" ht="17.25" thickBot="1" x14ac:dyDescent="0.35">
      <c r="A3" s="5" t="s">
        <v>341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7.25" thickBot="1" x14ac:dyDescent="0.35">
      <c r="A4" s="1013" t="s">
        <v>65</v>
      </c>
      <c r="B4" s="1015" t="s">
        <v>169</v>
      </c>
      <c r="C4" s="1016"/>
      <c r="D4" s="1017"/>
      <c r="E4" s="1015" t="s">
        <v>170</v>
      </c>
      <c r="F4" s="1016"/>
      <c r="G4" s="1017"/>
      <c r="H4" s="1015" t="s">
        <v>171</v>
      </c>
      <c r="I4" s="1016"/>
      <c r="J4" s="1017"/>
      <c r="K4" s="1015" t="s">
        <v>172</v>
      </c>
      <c r="L4" s="1016"/>
      <c r="M4" s="1017"/>
      <c r="N4" s="1015" t="s">
        <v>173</v>
      </c>
      <c r="O4" s="1016"/>
      <c r="P4" s="1017"/>
      <c r="Q4" s="1015" t="s">
        <v>174</v>
      </c>
      <c r="R4" s="1016"/>
      <c r="S4" s="1016"/>
      <c r="T4" s="1015" t="s">
        <v>175</v>
      </c>
      <c r="U4" s="1016"/>
      <c r="V4" s="1017"/>
      <c r="W4" s="1015" t="s">
        <v>176</v>
      </c>
      <c r="X4" s="1016"/>
      <c r="Y4" s="1017"/>
    </row>
    <row r="5" spans="1:25" ht="49.5" thickBot="1" x14ac:dyDescent="0.3">
      <c r="A5" s="1014"/>
      <c r="B5" s="99" t="s">
        <v>75</v>
      </c>
      <c r="C5" s="100" t="s">
        <v>76</v>
      </c>
      <c r="D5" s="101" t="s">
        <v>77</v>
      </c>
      <c r="E5" s="100" t="s">
        <v>75</v>
      </c>
      <c r="F5" s="100" t="s">
        <v>76</v>
      </c>
      <c r="G5" s="100" t="s">
        <v>77</v>
      </c>
      <c r="H5" s="99" t="s">
        <v>75</v>
      </c>
      <c r="I5" s="100" t="s">
        <v>76</v>
      </c>
      <c r="J5" s="101" t="s">
        <v>77</v>
      </c>
      <c r="K5" s="99" t="s">
        <v>75</v>
      </c>
      <c r="L5" s="100" t="s">
        <v>76</v>
      </c>
      <c r="M5" s="101" t="s">
        <v>77</v>
      </c>
      <c r="N5" s="99" t="s">
        <v>75</v>
      </c>
      <c r="O5" s="100" t="s">
        <v>76</v>
      </c>
      <c r="P5" s="101" t="s">
        <v>77</v>
      </c>
      <c r="Q5" s="100" t="s">
        <v>75</v>
      </c>
      <c r="R5" s="100" t="s">
        <v>76</v>
      </c>
      <c r="S5" s="100" t="s">
        <v>77</v>
      </c>
      <c r="T5" s="99" t="s">
        <v>75</v>
      </c>
      <c r="U5" s="100" t="s">
        <v>76</v>
      </c>
      <c r="V5" s="101" t="s">
        <v>77</v>
      </c>
      <c r="W5" s="99" t="s">
        <v>75</v>
      </c>
      <c r="X5" s="100" t="s">
        <v>76</v>
      </c>
      <c r="Y5" s="101" t="s">
        <v>77</v>
      </c>
    </row>
    <row r="6" spans="1:25" ht="17.25" thickTop="1" x14ac:dyDescent="0.3">
      <c r="A6" s="63" t="s">
        <v>32</v>
      </c>
      <c r="B6" s="25">
        <v>39.29</v>
      </c>
      <c r="C6" s="14">
        <v>33.33</v>
      </c>
      <c r="D6" s="50">
        <f>VLOOKUP(A6,'[5]Table 28'!A$5:I$36,2,0)</f>
        <v>40</v>
      </c>
      <c r="E6" s="15">
        <v>0</v>
      </c>
      <c r="F6" s="14">
        <v>6.67</v>
      </c>
      <c r="G6" s="15">
        <f>VLOOKUP(A6,'[5]Table 28'!A$5:I$36,3,0)</f>
        <v>0</v>
      </c>
      <c r="H6" s="25">
        <v>10.71</v>
      </c>
      <c r="I6" s="14">
        <v>0</v>
      </c>
      <c r="J6" s="50">
        <f>VLOOKUP(A6,'[5]Table 28'!A$5:I$36,4,0)</f>
        <v>0</v>
      </c>
      <c r="K6" s="25">
        <v>0</v>
      </c>
      <c r="L6" s="14">
        <v>13.33</v>
      </c>
      <c r="M6" s="50">
        <f>VLOOKUP(A6,'[5]Table 28'!A$5:I$36,5,0)</f>
        <v>0</v>
      </c>
      <c r="N6" s="25">
        <v>0</v>
      </c>
      <c r="O6" s="14">
        <v>0</v>
      </c>
      <c r="P6" s="50">
        <v>20</v>
      </c>
      <c r="Q6" s="15">
        <v>0</v>
      </c>
      <c r="R6" s="15">
        <v>0</v>
      </c>
      <c r="S6" s="15">
        <v>0</v>
      </c>
      <c r="T6" s="25">
        <v>39.29</v>
      </c>
      <c r="U6" s="14">
        <v>40</v>
      </c>
      <c r="V6" s="50">
        <v>40</v>
      </c>
      <c r="W6" s="25">
        <v>10.71</v>
      </c>
      <c r="X6" s="14">
        <v>6.67</v>
      </c>
      <c r="Y6" s="62">
        <v>0</v>
      </c>
    </row>
    <row r="7" spans="1:25" ht="16.5" x14ac:dyDescent="0.3">
      <c r="A7" s="63" t="s">
        <v>33</v>
      </c>
      <c r="B7" s="25">
        <v>20.93</v>
      </c>
      <c r="C7" s="14">
        <v>28.57</v>
      </c>
      <c r="D7" s="50">
        <f>VLOOKUP(A7,'[5]Table 28'!A$5:I$36,2,0)</f>
        <v>52.94</v>
      </c>
      <c r="E7" s="15">
        <v>0</v>
      </c>
      <c r="F7" s="14">
        <v>0</v>
      </c>
      <c r="G7" s="15">
        <f>VLOOKUP(A7,'[5]Table 28'!A$5:I$36,3,0)</f>
        <v>0</v>
      </c>
      <c r="H7" s="25">
        <v>0</v>
      </c>
      <c r="I7" s="14">
        <v>0</v>
      </c>
      <c r="J7" s="50">
        <f>VLOOKUP(A7,'[5]Table 28'!A$5:I$36,4,0)</f>
        <v>0</v>
      </c>
      <c r="K7" s="25">
        <v>9.3000000000000007</v>
      </c>
      <c r="L7" s="14">
        <v>21.43</v>
      </c>
      <c r="M7" s="50">
        <f>VLOOKUP(A7,'[5]Table 28'!A$5:I$36,5,0)</f>
        <v>11.76</v>
      </c>
      <c r="N7" s="25">
        <v>0</v>
      </c>
      <c r="O7" s="14">
        <v>0</v>
      </c>
      <c r="P7" s="50">
        <v>0</v>
      </c>
      <c r="Q7" s="15">
        <v>0</v>
      </c>
      <c r="R7" s="15">
        <v>0</v>
      </c>
      <c r="S7" s="15">
        <v>0</v>
      </c>
      <c r="T7" s="25">
        <v>58.14</v>
      </c>
      <c r="U7" s="14">
        <v>46.43</v>
      </c>
      <c r="V7" s="50">
        <v>23.53</v>
      </c>
      <c r="W7" s="25">
        <v>11.63</v>
      </c>
      <c r="X7" s="14">
        <v>3.57</v>
      </c>
      <c r="Y7" s="62">
        <v>11.76</v>
      </c>
    </row>
    <row r="8" spans="1:25" ht="16.5" x14ac:dyDescent="0.3">
      <c r="A8" s="63" t="s">
        <v>34</v>
      </c>
      <c r="B8" s="25">
        <v>2.63</v>
      </c>
      <c r="C8" s="15">
        <v>18.600000000000001</v>
      </c>
      <c r="D8" s="50">
        <f>VLOOKUP(A8,'[5]Table 28'!A$5:I$36,2,0)</f>
        <v>0</v>
      </c>
      <c r="E8" s="15">
        <v>0</v>
      </c>
      <c r="F8" s="14">
        <v>4.6500000000000004</v>
      </c>
      <c r="G8" s="15">
        <f>VLOOKUP(A8,'[5]Table 28'!A$5:I$36,3,0)</f>
        <v>0</v>
      </c>
      <c r="H8" s="25">
        <v>0</v>
      </c>
      <c r="I8" s="14">
        <v>0</v>
      </c>
      <c r="J8" s="50">
        <f>VLOOKUP(A8,'[5]Table 28'!A$5:I$36,4,0)</f>
        <v>0</v>
      </c>
      <c r="K8" s="25">
        <v>10.53</v>
      </c>
      <c r="L8" s="14">
        <v>18.600000000000001</v>
      </c>
      <c r="M8" s="50">
        <f>VLOOKUP(A8,'[5]Table 28'!A$5:I$36,5,0)</f>
        <v>0</v>
      </c>
      <c r="N8" s="25">
        <v>0</v>
      </c>
      <c r="O8" s="14">
        <v>0</v>
      </c>
      <c r="P8" s="50">
        <v>0</v>
      </c>
      <c r="Q8" s="15">
        <v>0</v>
      </c>
      <c r="R8" s="15">
        <v>0</v>
      </c>
      <c r="S8" s="15">
        <v>0</v>
      </c>
      <c r="T8" s="25">
        <v>60.53</v>
      </c>
      <c r="U8" s="14">
        <v>41.86</v>
      </c>
      <c r="V8" s="50">
        <v>0</v>
      </c>
      <c r="W8" s="25">
        <v>26.32</v>
      </c>
      <c r="X8" s="14">
        <v>16.28</v>
      </c>
      <c r="Y8" s="62">
        <v>0</v>
      </c>
    </row>
    <row r="9" spans="1:25" ht="16.5" x14ac:dyDescent="0.3">
      <c r="A9" s="63" t="s">
        <v>35</v>
      </c>
      <c r="B9" s="25">
        <v>0</v>
      </c>
      <c r="C9" s="14">
        <v>12</v>
      </c>
      <c r="D9" s="50">
        <f>VLOOKUP(A9,'[5]Table 28'!A$5:I$36,2,0)</f>
        <v>50</v>
      </c>
      <c r="E9" s="15">
        <v>0</v>
      </c>
      <c r="F9" s="14">
        <v>0</v>
      </c>
      <c r="G9" s="15">
        <f>VLOOKUP(A9,'[5]Table 28'!A$5:I$36,3,0)</f>
        <v>0</v>
      </c>
      <c r="H9" s="25">
        <v>0</v>
      </c>
      <c r="I9" s="14">
        <v>0</v>
      </c>
      <c r="J9" s="50">
        <f>VLOOKUP(A9,'[5]Table 28'!A$5:I$36,4,0)</f>
        <v>0</v>
      </c>
      <c r="K9" s="25">
        <v>23.91</v>
      </c>
      <c r="L9" s="14">
        <v>8</v>
      </c>
      <c r="M9" s="50">
        <f>VLOOKUP(A9,'[5]Table 28'!A$5:I$36,5,0)</f>
        <v>0</v>
      </c>
      <c r="N9" s="25">
        <v>0</v>
      </c>
      <c r="O9" s="14">
        <v>0</v>
      </c>
      <c r="P9" s="50">
        <v>0</v>
      </c>
      <c r="Q9" s="15">
        <v>0</v>
      </c>
      <c r="R9" s="15">
        <v>0</v>
      </c>
      <c r="S9" s="15">
        <v>0</v>
      </c>
      <c r="T9" s="25">
        <v>63.04</v>
      </c>
      <c r="U9" s="14">
        <v>64</v>
      </c>
      <c r="V9" s="50">
        <v>5</v>
      </c>
      <c r="W9" s="25">
        <v>13.04</v>
      </c>
      <c r="X9" s="14">
        <v>16</v>
      </c>
      <c r="Y9" s="62">
        <v>5</v>
      </c>
    </row>
    <row r="10" spans="1:25" ht="16.5" x14ac:dyDescent="0.3">
      <c r="A10" s="63" t="s">
        <v>37</v>
      </c>
      <c r="B10" s="25">
        <v>2.0499999999999998</v>
      </c>
      <c r="C10" s="14">
        <v>4.84</v>
      </c>
      <c r="D10" s="50">
        <f>VLOOKUP(A10,'[5]Table 28'!A$5:I$36,2,0)</f>
        <v>26</v>
      </c>
      <c r="E10" s="15">
        <v>0</v>
      </c>
      <c r="F10" s="14">
        <v>0</v>
      </c>
      <c r="G10" s="15">
        <f>VLOOKUP(A10,'[5]Table 28'!A$5:I$36,3,0)</f>
        <v>0</v>
      </c>
      <c r="H10" s="25">
        <v>0.68</v>
      </c>
      <c r="I10" s="14">
        <v>0</v>
      </c>
      <c r="J10" s="50">
        <f>VLOOKUP(A10,'[5]Table 28'!A$5:I$36,4,0)</f>
        <v>0</v>
      </c>
      <c r="K10" s="25">
        <v>30.82</v>
      </c>
      <c r="L10" s="14">
        <v>67.739999999999995</v>
      </c>
      <c r="M10" s="50">
        <f>VLOOKUP(A10,'[5]Table 28'!A$5:I$36,5,0)</f>
        <v>34</v>
      </c>
      <c r="N10" s="25">
        <v>0</v>
      </c>
      <c r="O10" s="14">
        <v>1.61</v>
      </c>
      <c r="P10" s="50">
        <v>0</v>
      </c>
      <c r="Q10" s="15">
        <v>0</v>
      </c>
      <c r="R10" s="15">
        <v>0</v>
      </c>
      <c r="S10" s="15">
        <v>0</v>
      </c>
      <c r="T10" s="25">
        <v>49.32</v>
      </c>
      <c r="U10" s="14">
        <v>20.97</v>
      </c>
      <c r="V10" s="50">
        <v>0</v>
      </c>
      <c r="W10" s="25">
        <v>17.12</v>
      </c>
      <c r="X10" s="14">
        <v>4.84</v>
      </c>
      <c r="Y10" s="62">
        <v>0</v>
      </c>
    </row>
    <row r="11" spans="1:25" ht="16.5" x14ac:dyDescent="0.3">
      <c r="A11" s="63" t="s">
        <v>38</v>
      </c>
      <c r="B11" s="25">
        <v>14.29</v>
      </c>
      <c r="C11" s="14">
        <v>27.78</v>
      </c>
      <c r="D11" s="50">
        <f>VLOOKUP(A11,'[5]Table 28'!A$5:I$36,2,0)</f>
        <v>0</v>
      </c>
      <c r="E11" s="15">
        <v>0</v>
      </c>
      <c r="F11" s="14">
        <v>5.56</v>
      </c>
      <c r="G11" s="15">
        <f>VLOOKUP(A11,'[5]Table 28'!A$5:I$36,3,0)</f>
        <v>0</v>
      </c>
      <c r="H11" s="25">
        <v>0</v>
      </c>
      <c r="I11" s="14">
        <v>0</v>
      </c>
      <c r="J11" s="50">
        <f>VLOOKUP(A11,'[5]Table 28'!A$5:I$36,4,0)</f>
        <v>0</v>
      </c>
      <c r="K11" s="25">
        <v>46.43</v>
      </c>
      <c r="L11" s="14">
        <v>38.89</v>
      </c>
      <c r="M11" s="50">
        <f>VLOOKUP(A11,'[5]Table 28'!A$5:I$36,5,0)</f>
        <v>50</v>
      </c>
      <c r="N11" s="25">
        <v>0</v>
      </c>
      <c r="O11" s="14">
        <v>0</v>
      </c>
      <c r="P11" s="50">
        <v>50</v>
      </c>
      <c r="Q11" s="15">
        <v>0</v>
      </c>
      <c r="R11" s="15">
        <v>0</v>
      </c>
      <c r="S11" s="15">
        <v>0</v>
      </c>
      <c r="T11" s="25">
        <v>39.29</v>
      </c>
      <c r="U11" s="14">
        <v>22.22</v>
      </c>
      <c r="V11" s="50">
        <v>0</v>
      </c>
      <c r="W11" s="25">
        <v>0</v>
      </c>
      <c r="X11" s="14">
        <v>5.56</v>
      </c>
      <c r="Y11" s="62">
        <v>0</v>
      </c>
    </row>
    <row r="12" spans="1:25" ht="16.5" x14ac:dyDescent="0.3">
      <c r="A12" s="63" t="s">
        <v>39</v>
      </c>
      <c r="B12" s="25">
        <v>11.11</v>
      </c>
      <c r="C12" s="14">
        <v>5</v>
      </c>
      <c r="D12" s="50">
        <f>VLOOKUP(A12,'[5]Table 28'!A$5:I$36,2,0)</f>
        <v>50</v>
      </c>
      <c r="E12" s="15">
        <v>0</v>
      </c>
      <c r="F12" s="14">
        <v>0</v>
      </c>
      <c r="G12" s="15">
        <f>VLOOKUP(A12,'[5]Table 28'!A$5:I$36,3,0)</f>
        <v>0</v>
      </c>
      <c r="H12" s="25">
        <v>0</v>
      </c>
      <c r="I12" s="14">
        <v>0</v>
      </c>
      <c r="J12" s="50">
        <f>VLOOKUP(A12,'[5]Table 28'!A$5:I$36,4,0)</f>
        <v>0</v>
      </c>
      <c r="K12" s="25">
        <v>50</v>
      </c>
      <c r="L12" s="14">
        <v>60</v>
      </c>
      <c r="M12" s="50">
        <f>VLOOKUP(A12,'[5]Table 28'!A$5:I$36,5,0)</f>
        <v>0</v>
      </c>
      <c r="N12" s="25">
        <v>0</v>
      </c>
      <c r="O12" s="14">
        <v>0</v>
      </c>
      <c r="P12" s="50">
        <v>0</v>
      </c>
      <c r="Q12" s="15">
        <v>0</v>
      </c>
      <c r="R12" s="15">
        <v>0</v>
      </c>
      <c r="S12" s="15">
        <v>0</v>
      </c>
      <c r="T12" s="25">
        <v>30.56</v>
      </c>
      <c r="U12" s="14">
        <v>17.5</v>
      </c>
      <c r="V12" s="50">
        <v>0</v>
      </c>
      <c r="W12" s="25">
        <v>8.33</v>
      </c>
      <c r="X12" s="14">
        <v>17.5</v>
      </c>
      <c r="Y12" s="62">
        <v>0</v>
      </c>
    </row>
    <row r="13" spans="1:25" ht="16.5" x14ac:dyDescent="0.3">
      <c r="A13" s="63" t="s">
        <v>40</v>
      </c>
      <c r="B13" s="25">
        <v>44.83</v>
      </c>
      <c r="C13" s="14">
        <v>55.56</v>
      </c>
      <c r="D13" s="50">
        <f>VLOOKUP(A13,'[5]Table 28'!A$5:I$36,2,0)</f>
        <v>16.670000000000002</v>
      </c>
      <c r="E13" s="15">
        <v>0</v>
      </c>
      <c r="F13" s="14">
        <v>0</v>
      </c>
      <c r="G13" s="15">
        <f>VLOOKUP(A13,'[5]Table 28'!A$5:I$36,3,0)</f>
        <v>0</v>
      </c>
      <c r="H13" s="25">
        <v>0</v>
      </c>
      <c r="I13" s="14">
        <v>0</v>
      </c>
      <c r="J13" s="50">
        <f>VLOOKUP(A13,'[5]Table 28'!A$5:I$36,4,0)</f>
        <v>0</v>
      </c>
      <c r="K13" s="25">
        <v>31.03</v>
      </c>
      <c r="L13" s="14">
        <v>22.22</v>
      </c>
      <c r="M13" s="50">
        <f>VLOOKUP(A13,'[5]Table 28'!A$5:I$36,5,0)</f>
        <v>50</v>
      </c>
      <c r="N13" s="25">
        <v>0</v>
      </c>
      <c r="O13" s="14">
        <v>0</v>
      </c>
      <c r="P13" s="50">
        <v>0</v>
      </c>
      <c r="Q13" s="15">
        <v>0</v>
      </c>
      <c r="R13" s="15">
        <v>0</v>
      </c>
      <c r="S13" s="15">
        <v>0</v>
      </c>
      <c r="T13" s="25">
        <v>24.14</v>
      </c>
      <c r="U13" s="14">
        <v>19.440000000000001</v>
      </c>
      <c r="V13" s="50">
        <v>0</v>
      </c>
      <c r="W13" s="25">
        <v>0</v>
      </c>
      <c r="X13" s="14">
        <v>2.78</v>
      </c>
      <c r="Y13" s="62">
        <v>0</v>
      </c>
    </row>
    <row r="14" spans="1:25" ht="16.5" x14ac:dyDescent="0.3">
      <c r="A14" s="63" t="s">
        <v>41</v>
      </c>
      <c r="B14" s="25">
        <v>7.69</v>
      </c>
      <c r="C14" s="14">
        <v>23.08</v>
      </c>
      <c r="D14" s="50">
        <f>VLOOKUP(A14,'[5]Table 28'!A$5:I$36,2,0)</f>
        <v>35.71</v>
      </c>
      <c r="E14" s="15">
        <v>0</v>
      </c>
      <c r="F14" s="14">
        <v>0</v>
      </c>
      <c r="G14" s="15">
        <f>VLOOKUP(A14,'[5]Table 28'!A$5:I$36,3,0)</f>
        <v>0</v>
      </c>
      <c r="H14" s="25">
        <v>7.69</v>
      </c>
      <c r="I14" s="14">
        <v>0</v>
      </c>
      <c r="J14" s="50">
        <f>VLOOKUP(A14,'[5]Table 28'!A$5:I$36,4,0)</f>
        <v>0</v>
      </c>
      <c r="K14" s="25">
        <v>15.38</v>
      </c>
      <c r="L14" s="14">
        <v>23.08</v>
      </c>
      <c r="M14" s="50">
        <f>VLOOKUP(A14,'[5]Table 28'!A$5:I$36,5,0)</f>
        <v>7.14</v>
      </c>
      <c r="N14" s="25">
        <v>0</v>
      </c>
      <c r="O14" s="14">
        <v>0</v>
      </c>
      <c r="P14" s="50">
        <v>0</v>
      </c>
      <c r="Q14" s="15">
        <v>0</v>
      </c>
      <c r="R14" s="15">
        <v>0</v>
      </c>
      <c r="S14" s="15">
        <v>0</v>
      </c>
      <c r="T14" s="25">
        <v>69.23</v>
      </c>
      <c r="U14" s="14">
        <v>53.85</v>
      </c>
      <c r="V14" s="50">
        <v>0</v>
      </c>
      <c r="W14" s="25">
        <v>0</v>
      </c>
      <c r="X14" s="14">
        <v>0</v>
      </c>
      <c r="Y14" s="62">
        <v>0</v>
      </c>
    </row>
    <row r="15" spans="1:25" ht="16.5" x14ac:dyDescent="0.3">
      <c r="A15" s="63" t="s">
        <v>42</v>
      </c>
      <c r="B15" s="25">
        <v>7.14</v>
      </c>
      <c r="C15" s="14">
        <v>0</v>
      </c>
      <c r="D15" s="50">
        <f>VLOOKUP(A15,'[5]Table 28'!A$5:I$36,2,0)</f>
        <v>0</v>
      </c>
      <c r="E15" s="15">
        <v>0</v>
      </c>
      <c r="F15" s="14">
        <v>0</v>
      </c>
      <c r="G15" s="15">
        <f>VLOOKUP(A15,'[5]Table 28'!A$5:I$36,3,0)</f>
        <v>0</v>
      </c>
      <c r="H15" s="25">
        <v>0</v>
      </c>
      <c r="I15" s="14">
        <v>0</v>
      </c>
      <c r="J15" s="50">
        <f>VLOOKUP(A15,'[5]Table 28'!A$5:I$36,4,0)</f>
        <v>0</v>
      </c>
      <c r="K15" s="25">
        <v>28.57</v>
      </c>
      <c r="L15" s="14">
        <v>50</v>
      </c>
      <c r="M15" s="50">
        <f>VLOOKUP(A15,'[5]Table 28'!A$5:I$36,5,0)</f>
        <v>0</v>
      </c>
      <c r="N15" s="25">
        <v>0</v>
      </c>
      <c r="O15" s="14">
        <v>0</v>
      </c>
      <c r="P15" s="50">
        <v>0</v>
      </c>
      <c r="Q15" s="15">
        <v>0</v>
      </c>
      <c r="R15" s="15">
        <v>0</v>
      </c>
      <c r="S15" s="15">
        <v>0</v>
      </c>
      <c r="T15" s="25">
        <v>64.290000000000006</v>
      </c>
      <c r="U15" s="14">
        <v>50</v>
      </c>
      <c r="V15" s="50">
        <v>0</v>
      </c>
      <c r="W15" s="25">
        <v>0</v>
      </c>
      <c r="X15" s="14">
        <v>0</v>
      </c>
      <c r="Y15" s="62">
        <v>0</v>
      </c>
    </row>
    <row r="16" spans="1:25" ht="16.5" x14ac:dyDescent="0.3">
      <c r="A16" s="63" t="s">
        <v>43</v>
      </c>
      <c r="B16" s="25">
        <v>20.51</v>
      </c>
      <c r="C16" s="14">
        <v>37.5</v>
      </c>
      <c r="D16" s="50">
        <f>VLOOKUP(A16,'[5]Table 28'!A$5:I$36,2,0)</f>
        <v>40</v>
      </c>
      <c r="E16" s="15">
        <v>2.56</v>
      </c>
      <c r="F16" s="14">
        <v>12.5</v>
      </c>
      <c r="G16" s="15">
        <f>VLOOKUP(A16,'[5]Table 28'!A$5:I$36,3,0)</f>
        <v>0</v>
      </c>
      <c r="H16" s="25">
        <v>10.26</v>
      </c>
      <c r="I16" s="14">
        <v>0</v>
      </c>
      <c r="J16" s="50">
        <f>VLOOKUP(A16,'[5]Table 28'!A$5:I$36,4,0)</f>
        <v>0</v>
      </c>
      <c r="K16" s="25">
        <v>7.69</v>
      </c>
      <c r="L16" s="14">
        <v>0</v>
      </c>
      <c r="M16" s="50">
        <f>VLOOKUP(A16,'[5]Table 28'!A$5:I$36,5,0)</f>
        <v>13.33</v>
      </c>
      <c r="N16" s="25">
        <v>0</v>
      </c>
      <c r="O16" s="14">
        <v>0</v>
      </c>
      <c r="P16" s="50">
        <v>0</v>
      </c>
      <c r="Q16" s="15">
        <v>0</v>
      </c>
      <c r="R16" s="15">
        <v>0</v>
      </c>
      <c r="S16" s="15">
        <v>0</v>
      </c>
      <c r="T16" s="25">
        <v>56.41</v>
      </c>
      <c r="U16" s="14">
        <v>37.5</v>
      </c>
      <c r="V16" s="50">
        <v>0</v>
      </c>
      <c r="W16" s="25">
        <v>2.56</v>
      </c>
      <c r="X16" s="14">
        <v>12.5</v>
      </c>
      <c r="Y16" s="62">
        <v>0</v>
      </c>
    </row>
    <row r="17" spans="1:25" ht="16.5" x14ac:dyDescent="0.3">
      <c r="A17" s="63" t="s">
        <v>44</v>
      </c>
      <c r="B17" s="25">
        <v>13.33</v>
      </c>
      <c r="C17" s="14">
        <v>46.15</v>
      </c>
      <c r="D17" s="50">
        <f>VLOOKUP(A17,'[5]Table 28'!A$5:I$36,2,0)</f>
        <v>15.38</v>
      </c>
      <c r="E17" s="15">
        <v>0</v>
      </c>
      <c r="F17" s="14">
        <v>15.38</v>
      </c>
      <c r="G17" s="15">
        <f>VLOOKUP(A17,'[5]Table 28'!A$5:I$36,3,0)</f>
        <v>0</v>
      </c>
      <c r="H17" s="25">
        <v>0</v>
      </c>
      <c r="I17" s="14">
        <v>0</v>
      </c>
      <c r="J17" s="50">
        <f>VLOOKUP(A17,'[5]Table 28'!A$5:I$36,4,0)</f>
        <v>0</v>
      </c>
      <c r="K17" s="25">
        <v>68.89</v>
      </c>
      <c r="L17" s="14">
        <v>15.38</v>
      </c>
      <c r="M17" s="50">
        <f>VLOOKUP(A17,'[5]Table 28'!A$5:I$36,5,0)</f>
        <v>38.46</v>
      </c>
      <c r="N17" s="25">
        <v>0</v>
      </c>
      <c r="O17" s="14">
        <v>0</v>
      </c>
      <c r="P17" s="50">
        <v>0</v>
      </c>
      <c r="Q17" s="15"/>
      <c r="R17" s="15">
        <v>0</v>
      </c>
      <c r="S17" s="15">
        <v>0</v>
      </c>
      <c r="T17" s="25">
        <v>15.56</v>
      </c>
      <c r="U17" s="14">
        <v>23.08</v>
      </c>
      <c r="V17" s="50">
        <v>30.77</v>
      </c>
      <c r="W17" s="25">
        <v>2.2200000000000002</v>
      </c>
      <c r="X17" s="14">
        <v>0</v>
      </c>
      <c r="Y17" s="62">
        <v>30.77</v>
      </c>
    </row>
    <row r="18" spans="1:25" ht="16.5" x14ac:dyDescent="0.3">
      <c r="A18" s="63" t="s">
        <v>45</v>
      </c>
      <c r="B18" s="25">
        <v>34.26</v>
      </c>
      <c r="C18" s="14">
        <v>42.24</v>
      </c>
      <c r="D18" s="50">
        <f>VLOOKUP(A18,'[5]Table 28'!A$5:I$36,2,0)</f>
        <v>72.31</v>
      </c>
      <c r="E18" s="15">
        <v>13.89</v>
      </c>
      <c r="F18" s="14">
        <v>20.69</v>
      </c>
      <c r="G18" s="15">
        <f>VLOOKUP(A18,'[5]Table 28'!A$5:I$36,3,0)</f>
        <v>4.62</v>
      </c>
      <c r="H18" s="25">
        <v>0</v>
      </c>
      <c r="I18" s="14">
        <v>0.86</v>
      </c>
      <c r="J18" s="50">
        <f>VLOOKUP(A18,'[5]Table 28'!A$5:I$36,4,0)</f>
        <v>0</v>
      </c>
      <c r="K18" s="25">
        <v>26.85</v>
      </c>
      <c r="L18" s="14">
        <v>15.52</v>
      </c>
      <c r="M18" s="50">
        <f>VLOOKUP(A18,'[5]Table 28'!A$5:I$36,5,0)</f>
        <v>10.77</v>
      </c>
      <c r="N18" s="25">
        <v>0</v>
      </c>
      <c r="O18" s="14">
        <v>0</v>
      </c>
      <c r="P18" s="50">
        <v>0</v>
      </c>
      <c r="Q18" s="15">
        <v>0</v>
      </c>
      <c r="R18" s="15">
        <v>0</v>
      </c>
      <c r="S18" s="15">
        <v>0</v>
      </c>
      <c r="T18" s="25">
        <v>20.37</v>
      </c>
      <c r="U18" s="14">
        <v>12.07</v>
      </c>
      <c r="V18" s="50">
        <v>9.23</v>
      </c>
      <c r="W18" s="25">
        <v>4.63</v>
      </c>
      <c r="X18" s="14">
        <v>8.6199999999999992</v>
      </c>
      <c r="Y18" s="62">
        <v>9.23</v>
      </c>
    </row>
    <row r="19" spans="1:25" ht="16.5" x14ac:dyDescent="0.3">
      <c r="A19" s="63" t="s">
        <v>46</v>
      </c>
      <c r="B19" s="25">
        <v>36.39</v>
      </c>
      <c r="C19" s="14">
        <v>35.19</v>
      </c>
      <c r="D19" s="50">
        <f>VLOOKUP(A19,'[5]Table 28'!A$5:I$36,2,0)</f>
        <v>90</v>
      </c>
      <c r="E19" s="15">
        <v>27.55</v>
      </c>
      <c r="F19" s="14">
        <v>28.4</v>
      </c>
      <c r="G19" s="15">
        <f>VLOOKUP(A19,'[5]Table 28'!A$5:I$36,3,0)</f>
        <v>2.5</v>
      </c>
      <c r="H19" s="25">
        <v>4.76</v>
      </c>
      <c r="I19" s="14">
        <v>7.1</v>
      </c>
      <c r="J19" s="50">
        <f>VLOOKUP(A19,'[5]Table 28'!A$5:I$36,4,0)</f>
        <v>0</v>
      </c>
      <c r="K19" s="25">
        <v>26.87</v>
      </c>
      <c r="L19" s="14">
        <v>25.31</v>
      </c>
      <c r="M19" s="50">
        <f>VLOOKUP(A19,'[5]Table 28'!A$5:I$36,5,0)</f>
        <v>7.5</v>
      </c>
      <c r="N19" s="25">
        <v>0</v>
      </c>
      <c r="O19" s="14">
        <v>0</v>
      </c>
      <c r="P19" s="50">
        <v>0</v>
      </c>
      <c r="Q19" s="15">
        <v>0.68</v>
      </c>
      <c r="R19" s="15">
        <v>0</v>
      </c>
      <c r="S19" s="15">
        <v>0</v>
      </c>
      <c r="T19" s="25">
        <v>1.7</v>
      </c>
      <c r="U19" s="14">
        <v>2.16</v>
      </c>
      <c r="V19" s="50">
        <v>0</v>
      </c>
      <c r="W19" s="25">
        <v>2.04</v>
      </c>
      <c r="X19" s="14">
        <v>1.85</v>
      </c>
      <c r="Y19" s="62">
        <v>0</v>
      </c>
    </row>
    <row r="20" spans="1:25" ht="16.5" x14ac:dyDescent="0.3">
      <c r="A20" s="63" t="s">
        <v>47</v>
      </c>
      <c r="B20" s="25">
        <v>36.799999999999997</v>
      </c>
      <c r="C20" s="14">
        <v>35.47</v>
      </c>
      <c r="D20" s="50">
        <f>VLOOKUP(A20,'[5]Table 28'!A$5:I$36,2,0)</f>
        <v>72.73</v>
      </c>
      <c r="E20" s="15">
        <v>25.6</v>
      </c>
      <c r="F20" s="14">
        <v>31.2</v>
      </c>
      <c r="G20" s="15">
        <f>VLOOKUP(A20,'[5]Table 28'!A$5:I$36,3,0)</f>
        <v>7.27</v>
      </c>
      <c r="H20" s="25">
        <v>8</v>
      </c>
      <c r="I20" s="14">
        <v>2.56</v>
      </c>
      <c r="J20" s="50">
        <f>VLOOKUP(A20,'[5]Table 28'!A$5:I$36,4,0)</f>
        <v>1.82</v>
      </c>
      <c r="K20" s="25">
        <v>24.8</v>
      </c>
      <c r="L20" s="14">
        <v>23.93</v>
      </c>
      <c r="M20" s="50">
        <f>VLOOKUP(A20,'[5]Table 28'!A$5:I$36,5,0)</f>
        <v>10.91</v>
      </c>
      <c r="N20" s="25">
        <v>0</v>
      </c>
      <c r="O20" s="14">
        <v>0</v>
      </c>
      <c r="P20" s="50">
        <v>0</v>
      </c>
      <c r="Q20" s="15">
        <v>0</v>
      </c>
      <c r="R20" s="15">
        <v>0</v>
      </c>
      <c r="S20" s="15">
        <v>0</v>
      </c>
      <c r="T20" s="25">
        <v>4.8</v>
      </c>
      <c r="U20" s="14">
        <v>6.84</v>
      </c>
      <c r="V20" s="50">
        <v>7.27</v>
      </c>
      <c r="W20" s="25">
        <v>0</v>
      </c>
      <c r="X20" s="14">
        <v>0</v>
      </c>
      <c r="Y20" s="62">
        <v>7.27</v>
      </c>
    </row>
    <row r="21" spans="1:25" ht="16.5" x14ac:dyDescent="0.3">
      <c r="A21" s="63" t="s">
        <v>48</v>
      </c>
      <c r="B21" s="25">
        <v>30.3</v>
      </c>
      <c r="C21" s="14">
        <v>57.14</v>
      </c>
      <c r="D21" s="50">
        <f>VLOOKUP(A21,'[5]Table 28'!A$5:I$36,2,0)</f>
        <v>0</v>
      </c>
      <c r="E21" s="15">
        <v>3.03</v>
      </c>
      <c r="F21" s="14">
        <v>0</v>
      </c>
      <c r="G21" s="15">
        <f>VLOOKUP(A21,'[5]Table 28'!A$5:I$36,3,0)</f>
        <v>0</v>
      </c>
      <c r="H21" s="25">
        <v>0</v>
      </c>
      <c r="I21" s="14">
        <v>0</v>
      </c>
      <c r="J21" s="50">
        <f>VLOOKUP(A21,'[5]Table 28'!A$5:I$36,4,0)</f>
        <v>0</v>
      </c>
      <c r="K21" s="25">
        <v>15.15</v>
      </c>
      <c r="L21" s="14">
        <v>23.81</v>
      </c>
      <c r="M21" s="50">
        <f>VLOOKUP(A21,'[5]Table 28'!A$5:I$36,5,0)</f>
        <v>0</v>
      </c>
      <c r="N21" s="25">
        <v>0</v>
      </c>
      <c r="O21" s="14">
        <v>0</v>
      </c>
      <c r="P21" s="50">
        <v>0</v>
      </c>
      <c r="Q21" s="15">
        <v>0</v>
      </c>
      <c r="R21" s="15">
        <v>0</v>
      </c>
      <c r="S21" s="15">
        <v>0</v>
      </c>
      <c r="T21" s="25">
        <v>48.48</v>
      </c>
      <c r="U21" s="14">
        <v>19.05</v>
      </c>
      <c r="V21" s="50">
        <v>0</v>
      </c>
      <c r="W21" s="25">
        <v>3.03</v>
      </c>
      <c r="X21" s="14">
        <v>0</v>
      </c>
      <c r="Y21" s="62">
        <v>0</v>
      </c>
    </row>
    <row r="22" spans="1:25" ht="16.5" x14ac:dyDescent="0.3">
      <c r="A22" s="63" t="s">
        <v>49</v>
      </c>
      <c r="B22" s="25">
        <v>5.33</v>
      </c>
      <c r="C22" s="14">
        <v>8.57</v>
      </c>
      <c r="D22" s="50">
        <f>VLOOKUP(A22,'[5]Table 28'!A$5:I$36,2,0)</f>
        <v>58.82</v>
      </c>
      <c r="E22" s="15">
        <v>0</v>
      </c>
      <c r="F22" s="14">
        <v>0</v>
      </c>
      <c r="G22" s="15">
        <f>VLOOKUP(A22,'[5]Table 28'!A$5:I$36,3,0)</f>
        <v>5.88</v>
      </c>
      <c r="H22" s="25">
        <v>2.67</v>
      </c>
      <c r="I22" s="14">
        <v>4.29</v>
      </c>
      <c r="J22" s="50">
        <f>VLOOKUP(A22,'[5]Table 28'!A$5:I$36,4,0)</f>
        <v>0</v>
      </c>
      <c r="K22" s="25">
        <v>40</v>
      </c>
      <c r="L22" s="14">
        <v>20</v>
      </c>
      <c r="M22" s="50">
        <f>VLOOKUP(A22,'[5]Table 28'!A$5:I$36,5,0)</f>
        <v>0</v>
      </c>
      <c r="N22" s="25">
        <v>0</v>
      </c>
      <c r="O22" s="14">
        <v>7.14</v>
      </c>
      <c r="P22" s="50">
        <v>0</v>
      </c>
      <c r="Q22" s="15">
        <v>0</v>
      </c>
      <c r="R22" s="15">
        <v>0</v>
      </c>
      <c r="S22" s="15">
        <v>0</v>
      </c>
      <c r="T22" s="25">
        <v>36</v>
      </c>
      <c r="U22" s="14">
        <v>47.14</v>
      </c>
      <c r="V22" s="50">
        <v>5.88</v>
      </c>
      <c r="W22" s="25">
        <v>16</v>
      </c>
      <c r="X22" s="14">
        <v>12.86</v>
      </c>
      <c r="Y22" s="62">
        <v>5.88</v>
      </c>
    </row>
    <row r="23" spans="1:25" ht="16.5" x14ac:dyDescent="0.3">
      <c r="A23" s="63" t="s">
        <v>50</v>
      </c>
      <c r="B23" s="25">
        <v>6.67</v>
      </c>
      <c r="C23" s="14">
        <v>11.59</v>
      </c>
      <c r="D23" s="50">
        <f>VLOOKUP(A23,'[5]Table 28'!A$5:I$36,2,0)</f>
        <v>0</v>
      </c>
      <c r="E23" s="15">
        <v>1.67</v>
      </c>
      <c r="F23" s="14">
        <v>2.99</v>
      </c>
      <c r="G23" s="15">
        <f>VLOOKUP(A23,'[5]Table 28'!A$5:I$36,3,0)</f>
        <v>0</v>
      </c>
      <c r="H23" s="25">
        <v>0</v>
      </c>
      <c r="I23" s="14">
        <v>0</v>
      </c>
      <c r="J23" s="50">
        <f>VLOOKUP(A23,'[5]Table 28'!A$5:I$36,4,0)</f>
        <v>0</v>
      </c>
      <c r="K23" s="25">
        <v>18.329999999999998</v>
      </c>
      <c r="L23" s="14">
        <v>22.64</v>
      </c>
      <c r="M23" s="50">
        <f>VLOOKUP(A23,'[5]Table 28'!A$5:I$36,5,0)</f>
        <v>0</v>
      </c>
      <c r="N23" s="25">
        <v>3.33</v>
      </c>
      <c r="O23" s="14">
        <v>0</v>
      </c>
      <c r="P23" s="50">
        <v>0</v>
      </c>
      <c r="Q23" s="15">
        <v>0</v>
      </c>
      <c r="R23" s="15">
        <v>0</v>
      </c>
      <c r="S23" s="15">
        <v>0</v>
      </c>
      <c r="T23" s="25">
        <v>55</v>
      </c>
      <c r="U23" s="14">
        <v>31.88</v>
      </c>
      <c r="V23" s="50">
        <v>0</v>
      </c>
      <c r="W23" s="25">
        <v>15</v>
      </c>
      <c r="X23" s="14">
        <v>28.99</v>
      </c>
      <c r="Y23" s="62">
        <v>0</v>
      </c>
    </row>
    <row r="24" spans="1:25" ht="16.5" x14ac:dyDescent="0.3">
      <c r="A24" s="63" t="s">
        <v>51</v>
      </c>
      <c r="B24" s="25">
        <v>10.26</v>
      </c>
      <c r="C24" s="14">
        <v>56.41</v>
      </c>
      <c r="D24" s="50">
        <f>VLOOKUP(A24,'[5]Table 28'!A$5:I$36,2,0)</f>
        <v>10</v>
      </c>
      <c r="E24" s="15">
        <v>0</v>
      </c>
      <c r="F24" s="14">
        <v>10.26</v>
      </c>
      <c r="G24" s="15">
        <f>VLOOKUP(A24,'[5]Table 28'!A$5:I$36,3,0)</f>
        <v>0</v>
      </c>
      <c r="H24" s="25">
        <v>1.28</v>
      </c>
      <c r="I24" s="14">
        <v>0</v>
      </c>
      <c r="J24" s="50">
        <f>VLOOKUP(A24,'[5]Table 28'!A$5:I$36,4,0)</f>
        <v>0</v>
      </c>
      <c r="K24" s="25">
        <v>11.54</v>
      </c>
      <c r="L24" s="14">
        <v>10.26</v>
      </c>
      <c r="M24" s="50">
        <f>VLOOKUP(A24,'[5]Table 28'!A$5:I$36,5,0)</f>
        <v>60</v>
      </c>
      <c r="N24" s="25">
        <v>0</v>
      </c>
      <c r="O24" s="14">
        <v>0</v>
      </c>
      <c r="P24" s="50">
        <v>0</v>
      </c>
      <c r="Q24" s="15">
        <v>0</v>
      </c>
      <c r="R24" s="15">
        <v>0</v>
      </c>
      <c r="S24" s="15">
        <v>0</v>
      </c>
      <c r="T24" s="25">
        <v>73.08</v>
      </c>
      <c r="U24" s="14">
        <v>23.08</v>
      </c>
      <c r="V24" s="50">
        <v>0</v>
      </c>
      <c r="W24" s="25">
        <v>3.85</v>
      </c>
      <c r="X24" s="14">
        <v>0</v>
      </c>
      <c r="Y24" s="62">
        <v>0</v>
      </c>
    </row>
    <row r="25" spans="1:25" ht="16.5" x14ac:dyDescent="0.3">
      <c r="A25" s="63" t="s">
        <v>52</v>
      </c>
      <c r="B25" s="25">
        <v>2.97</v>
      </c>
      <c r="C25" s="14">
        <v>11.63</v>
      </c>
      <c r="D25" s="50">
        <f>VLOOKUP(A25,'[5]Table 28'!A$5:I$36,2,0)</f>
        <v>27.27</v>
      </c>
      <c r="E25" s="15">
        <v>0</v>
      </c>
      <c r="F25" s="14">
        <v>2.33</v>
      </c>
      <c r="G25" s="15">
        <f>VLOOKUP(A25,'[5]Table 28'!A$5:I$36,3,0)</f>
        <v>0</v>
      </c>
      <c r="H25" s="25">
        <v>1.98</v>
      </c>
      <c r="I25" s="14">
        <v>4.6500000000000004</v>
      </c>
      <c r="J25" s="50">
        <f>VLOOKUP(A25,'[5]Table 28'!A$5:I$36,4,0)</f>
        <v>0</v>
      </c>
      <c r="K25" s="25">
        <v>12.87</v>
      </c>
      <c r="L25" s="14">
        <v>46.51</v>
      </c>
      <c r="M25" s="50">
        <f>VLOOKUP(A25,'[5]Table 28'!A$5:I$36,5,0)</f>
        <v>54.55</v>
      </c>
      <c r="N25" s="25">
        <v>0</v>
      </c>
      <c r="O25" s="14">
        <v>0</v>
      </c>
      <c r="P25" s="50">
        <v>0</v>
      </c>
      <c r="Q25" s="15">
        <v>0</v>
      </c>
      <c r="R25" s="15">
        <v>0</v>
      </c>
      <c r="S25" s="15">
        <v>0</v>
      </c>
      <c r="T25" s="25">
        <v>82.18</v>
      </c>
      <c r="U25" s="14">
        <v>34.880000000000003</v>
      </c>
      <c r="V25" s="50">
        <v>0</v>
      </c>
      <c r="W25" s="25">
        <v>0</v>
      </c>
      <c r="X25" s="14">
        <v>0</v>
      </c>
      <c r="Y25" s="62">
        <v>0</v>
      </c>
    </row>
    <row r="26" spans="1:25" ht="16.5" x14ac:dyDescent="0.3">
      <c r="A26" s="63" t="s">
        <v>53</v>
      </c>
      <c r="B26" s="25">
        <v>38.119999999999997</v>
      </c>
      <c r="C26" s="14">
        <v>40.11</v>
      </c>
      <c r="D26" s="50">
        <f>VLOOKUP(A26,'[5]Table 28'!A$5:I$36,2,0)</f>
        <v>64.290000000000006</v>
      </c>
      <c r="E26" s="15">
        <v>6.93</v>
      </c>
      <c r="F26" s="14">
        <v>18.13</v>
      </c>
      <c r="G26" s="15">
        <f>VLOOKUP(A26,'[5]Table 28'!A$5:I$36,3,0)</f>
        <v>0</v>
      </c>
      <c r="H26" s="25">
        <v>5.45</v>
      </c>
      <c r="I26" s="14">
        <v>5.49</v>
      </c>
      <c r="J26" s="50">
        <f>VLOOKUP(A26,'[5]Table 28'!A$5:I$36,4,0)</f>
        <v>1.19</v>
      </c>
      <c r="K26" s="25">
        <v>27.72</v>
      </c>
      <c r="L26" s="14">
        <v>26.37</v>
      </c>
      <c r="M26" s="50">
        <f>VLOOKUP(A26,'[5]Table 28'!A$5:I$36,5,0)</f>
        <v>22.62</v>
      </c>
      <c r="N26" s="25">
        <v>0</v>
      </c>
      <c r="O26" s="14">
        <v>0</v>
      </c>
      <c r="P26" s="50">
        <v>0</v>
      </c>
      <c r="Q26" s="15">
        <v>0</v>
      </c>
      <c r="R26" s="15">
        <v>0</v>
      </c>
      <c r="S26" s="15">
        <v>0</v>
      </c>
      <c r="T26" s="25">
        <v>18.32</v>
      </c>
      <c r="U26" s="14">
        <v>6.59</v>
      </c>
      <c r="V26" s="50">
        <v>3.57</v>
      </c>
      <c r="W26" s="25">
        <v>3.47</v>
      </c>
      <c r="X26" s="14">
        <v>3.3</v>
      </c>
      <c r="Y26" s="62">
        <v>3.57</v>
      </c>
    </row>
    <row r="27" spans="1:25" ht="16.5" x14ac:dyDescent="0.3">
      <c r="A27" s="63" t="s">
        <v>54</v>
      </c>
      <c r="B27" s="25">
        <v>39.130000000000003</v>
      </c>
      <c r="C27" s="14">
        <v>39.049999999999997</v>
      </c>
      <c r="D27" s="50">
        <f>VLOOKUP(A27,'[5]Table 28'!A$5:I$36,2,0)</f>
        <v>68.42</v>
      </c>
      <c r="E27" s="15">
        <v>9.24</v>
      </c>
      <c r="F27" s="14">
        <v>18.93</v>
      </c>
      <c r="G27" s="15">
        <f>VLOOKUP(A27,'[5]Table 28'!A$5:I$36,3,0)</f>
        <v>2.63</v>
      </c>
      <c r="H27" s="25">
        <v>2.17</v>
      </c>
      <c r="I27" s="14">
        <v>4.7300000000000004</v>
      </c>
      <c r="J27" s="50">
        <f>VLOOKUP(A27,'[5]Table 28'!A$5:I$36,4,0)</f>
        <v>3.95</v>
      </c>
      <c r="K27" s="25">
        <v>32.61</v>
      </c>
      <c r="L27" s="14">
        <v>26.63</v>
      </c>
      <c r="M27" s="50">
        <f>VLOOKUP(A27,'[5]Table 28'!A$5:I$36,5,0)</f>
        <v>23.68</v>
      </c>
      <c r="N27" s="25">
        <v>0</v>
      </c>
      <c r="O27" s="14">
        <v>0</v>
      </c>
      <c r="P27" s="50">
        <v>0</v>
      </c>
      <c r="Q27" s="15">
        <v>0</v>
      </c>
      <c r="R27" s="15">
        <v>0</v>
      </c>
      <c r="S27" s="15">
        <v>0</v>
      </c>
      <c r="T27" s="25">
        <v>15.76</v>
      </c>
      <c r="U27" s="14">
        <v>7.1</v>
      </c>
      <c r="V27" s="50">
        <v>1.32</v>
      </c>
      <c r="W27" s="25">
        <v>1.0900000000000001</v>
      </c>
      <c r="X27" s="14">
        <v>3.55</v>
      </c>
      <c r="Y27" s="62">
        <v>1.32</v>
      </c>
    </row>
    <row r="28" spans="1:25" ht="16.5" x14ac:dyDescent="0.3">
      <c r="A28" s="63" t="s">
        <v>55</v>
      </c>
      <c r="B28" s="25">
        <v>40.909999999999997</v>
      </c>
      <c r="C28" s="14">
        <v>53.7</v>
      </c>
      <c r="D28" s="50">
        <f>VLOOKUP(A28,'[5]Table 28'!A$5:I$36,2,0)</f>
        <v>75</v>
      </c>
      <c r="E28" s="15">
        <v>1.52</v>
      </c>
      <c r="F28" s="14">
        <v>5.56</v>
      </c>
      <c r="G28" s="15">
        <f>VLOOKUP(A28,'[5]Table 28'!A$5:I$36,3,0)</f>
        <v>0</v>
      </c>
      <c r="H28" s="25">
        <v>0</v>
      </c>
      <c r="I28" s="14">
        <v>0</v>
      </c>
      <c r="J28" s="50">
        <f>VLOOKUP(A28,'[5]Table 28'!A$5:I$36,4,0)</f>
        <v>0</v>
      </c>
      <c r="K28" s="25">
        <v>6.06</v>
      </c>
      <c r="L28" s="14">
        <v>14.81</v>
      </c>
      <c r="M28" s="50">
        <f>VLOOKUP(A28,'[5]Table 28'!A$5:I$36,5,0)</f>
        <v>0</v>
      </c>
      <c r="N28" s="25">
        <v>0</v>
      </c>
      <c r="O28" s="14">
        <v>0</v>
      </c>
      <c r="P28" s="50">
        <v>0</v>
      </c>
      <c r="Q28" s="15">
        <v>0</v>
      </c>
      <c r="R28" s="15">
        <v>0</v>
      </c>
      <c r="S28" s="15">
        <v>0</v>
      </c>
      <c r="T28" s="25">
        <v>51.52</v>
      </c>
      <c r="U28" s="14">
        <v>24.07</v>
      </c>
      <c r="V28" s="50">
        <v>4.17</v>
      </c>
      <c r="W28" s="25">
        <v>0</v>
      </c>
      <c r="X28" s="14">
        <v>1.85</v>
      </c>
      <c r="Y28" s="62">
        <v>4.17</v>
      </c>
    </row>
    <row r="29" spans="1:25" ht="16.5" x14ac:dyDescent="0.3">
      <c r="A29" s="63" t="s">
        <v>56</v>
      </c>
      <c r="B29" s="25">
        <v>6.9</v>
      </c>
      <c r="C29" s="14">
        <v>11.27</v>
      </c>
      <c r="D29" s="50">
        <f>VLOOKUP(A29,'[5]Table 28'!A$5:I$36,2,0)</f>
        <v>33.33</v>
      </c>
      <c r="E29" s="15">
        <v>0</v>
      </c>
      <c r="F29" s="14">
        <v>1.41</v>
      </c>
      <c r="G29" s="15">
        <f>VLOOKUP(A29,'[5]Table 28'!A$5:I$36,3,0)</f>
        <v>0</v>
      </c>
      <c r="H29" s="25">
        <v>0</v>
      </c>
      <c r="I29" s="14">
        <v>0</v>
      </c>
      <c r="J29" s="50">
        <f>VLOOKUP(A29,'[5]Table 28'!A$5:I$36,4,0)</f>
        <v>0</v>
      </c>
      <c r="K29" s="25">
        <v>24.14</v>
      </c>
      <c r="L29" s="14">
        <v>33.799999999999997</v>
      </c>
      <c r="M29" s="50">
        <f>VLOOKUP(A29,'[5]Table 28'!A$5:I$36,5,0)</f>
        <v>25</v>
      </c>
      <c r="N29" s="25">
        <v>1.1499999999999999</v>
      </c>
      <c r="O29" s="14">
        <v>0</v>
      </c>
      <c r="P29" s="50">
        <v>0</v>
      </c>
      <c r="Q29" s="15">
        <v>0</v>
      </c>
      <c r="R29" s="15">
        <v>0</v>
      </c>
      <c r="S29" s="15">
        <v>0</v>
      </c>
      <c r="T29" s="25">
        <v>45.98</v>
      </c>
      <c r="U29" s="14">
        <v>19.72</v>
      </c>
      <c r="V29" s="50">
        <v>16.670000000000002</v>
      </c>
      <c r="W29" s="25">
        <v>21.84</v>
      </c>
      <c r="X29" s="14">
        <v>33.799999999999997</v>
      </c>
      <c r="Y29" s="62">
        <v>16.670000000000002</v>
      </c>
    </row>
    <row r="30" spans="1:25" ht="16.5" x14ac:dyDescent="0.3">
      <c r="A30" s="63" t="s">
        <v>57</v>
      </c>
      <c r="B30" s="25">
        <v>3.75</v>
      </c>
      <c r="C30" s="14">
        <v>8.75</v>
      </c>
      <c r="D30" s="50">
        <f>VLOOKUP(A30,'[5]Table 28'!A$5:I$36,2,0)</f>
        <v>42.86</v>
      </c>
      <c r="E30" s="15">
        <v>0</v>
      </c>
      <c r="F30" s="14">
        <v>1.88</v>
      </c>
      <c r="G30" s="15">
        <f>VLOOKUP(A30,'[5]Table 28'!A$5:I$36,3,0)</f>
        <v>0</v>
      </c>
      <c r="H30" s="25">
        <v>1.02</v>
      </c>
      <c r="I30" s="14">
        <v>2.5</v>
      </c>
      <c r="J30" s="50">
        <f>VLOOKUP(A30,'[5]Table 28'!A$5:I$36,4,0)</f>
        <v>0</v>
      </c>
      <c r="K30" s="25">
        <v>31.4</v>
      </c>
      <c r="L30" s="14">
        <v>28.75</v>
      </c>
      <c r="M30" s="50">
        <f>VLOOKUP(A30,'[5]Table 28'!A$5:I$36,5,0)</f>
        <v>14.29</v>
      </c>
      <c r="N30" s="25">
        <v>0</v>
      </c>
      <c r="O30" s="14">
        <v>0</v>
      </c>
      <c r="P30" s="50">
        <v>0</v>
      </c>
      <c r="Q30" s="15">
        <v>0</v>
      </c>
      <c r="R30" s="15">
        <v>0</v>
      </c>
      <c r="S30" s="15">
        <v>0</v>
      </c>
      <c r="T30" s="25">
        <v>43</v>
      </c>
      <c r="U30" s="14">
        <v>36.880000000000003</v>
      </c>
      <c r="V30" s="50">
        <v>14.29</v>
      </c>
      <c r="W30" s="25">
        <v>20.82</v>
      </c>
      <c r="X30" s="14">
        <v>21.25</v>
      </c>
      <c r="Y30" s="62">
        <v>14.29</v>
      </c>
    </row>
    <row r="31" spans="1:25" ht="16.5" x14ac:dyDescent="0.3">
      <c r="A31" s="63" t="s">
        <v>58</v>
      </c>
      <c r="B31" s="25">
        <v>2.04</v>
      </c>
      <c r="C31" s="14">
        <v>17.5</v>
      </c>
      <c r="D31" s="50">
        <f>VLOOKUP(A31,'[5]Table 28'!A$5:I$36,2,0)</f>
        <v>26.32</v>
      </c>
      <c r="E31" s="15">
        <v>0</v>
      </c>
      <c r="F31" s="14">
        <v>0</v>
      </c>
      <c r="G31" s="15">
        <f>VLOOKUP(A31,'[5]Table 28'!A$5:I$36,3,0)</f>
        <v>0</v>
      </c>
      <c r="H31" s="25">
        <v>2.04</v>
      </c>
      <c r="I31" s="14">
        <v>0</v>
      </c>
      <c r="J31" s="50">
        <f>VLOOKUP(A31,'[5]Table 28'!A$5:I$36,4,0)</f>
        <v>0</v>
      </c>
      <c r="K31" s="25">
        <v>11.22</v>
      </c>
      <c r="L31" s="14">
        <v>25</v>
      </c>
      <c r="M31" s="50">
        <f>VLOOKUP(A31,'[5]Table 28'!A$5:I$36,5,0)</f>
        <v>21.05</v>
      </c>
      <c r="N31" s="25">
        <v>0</v>
      </c>
      <c r="O31" s="14">
        <v>0</v>
      </c>
      <c r="P31" s="50">
        <v>0</v>
      </c>
      <c r="Q31" s="15">
        <v>0</v>
      </c>
      <c r="R31" s="15">
        <v>0</v>
      </c>
      <c r="S31" s="15">
        <v>0</v>
      </c>
      <c r="T31" s="25">
        <v>77.55</v>
      </c>
      <c r="U31" s="14">
        <v>42.5</v>
      </c>
      <c r="V31" s="50">
        <v>5.26</v>
      </c>
      <c r="W31" s="25">
        <v>7.14</v>
      </c>
      <c r="X31" s="14">
        <v>15</v>
      </c>
      <c r="Y31" s="62">
        <v>5.26</v>
      </c>
    </row>
    <row r="32" spans="1:25" ht="16.5" x14ac:dyDescent="0.3">
      <c r="A32" s="63" t="s">
        <v>59</v>
      </c>
      <c r="B32" s="25">
        <v>2.4700000000000002</v>
      </c>
      <c r="C32" s="14">
        <v>9.3800000000000008</v>
      </c>
      <c r="D32" s="50">
        <f>VLOOKUP(A32,'[5]Table 28'!A$5:I$36,2,0)</f>
        <v>50</v>
      </c>
      <c r="E32" s="15">
        <v>0</v>
      </c>
      <c r="F32" s="14">
        <v>0</v>
      </c>
      <c r="G32" s="15">
        <f>VLOOKUP(A32,'[5]Table 28'!A$5:I$36,3,0)</f>
        <v>0</v>
      </c>
      <c r="H32" s="25">
        <v>3.7</v>
      </c>
      <c r="I32" s="14">
        <v>0</v>
      </c>
      <c r="J32" s="50">
        <f>VLOOKUP(A32,'[5]Table 28'!A$5:I$36,4,0)</f>
        <v>0</v>
      </c>
      <c r="K32" s="25">
        <v>35.799999999999997</v>
      </c>
      <c r="L32" s="14">
        <v>56.25</v>
      </c>
      <c r="M32" s="50">
        <f>VLOOKUP(A32,'[5]Table 28'!A$5:I$36,5,0)</f>
        <v>0</v>
      </c>
      <c r="N32" s="25">
        <v>0</v>
      </c>
      <c r="O32" s="14">
        <v>0</v>
      </c>
      <c r="P32" s="50">
        <v>0</v>
      </c>
      <c r="Q32" s="15">
        <v>0</v>
      </c>
      <c r="R32" s="15">
        <v>0</v>
      </c>
      <c r="S32" s="15">
        <v>0</v>
      </c>
      <c r="T32" s="25">
        <v>25.93</v>
      </c>
      <c r="U32" s="14">
        <v>12.5</v>
      </c>
      <c r="V32" s="50">
        <v>25</v>
      </c>
      <c r="W32" s="25">
        <v>32.1</v>
      </c>
      <c r="X32" s="14">
        <v>21.88</v>
      </c>
      <c r="Y32" s="62">
        <v>25</v>
      </c>
    </row>
    <row r="33" spans="1:29" ht="16.5" x14ac:dyDescent="0.3">
      <c r="A33" s="63" t="s">
        <v>60</v>
      </c>
      <c r="B33" s="25">
        <v>3.39</v>
      </c>
      <c r="C33" s="14">
        <v>3.33</v>
      </c>
      <c r="D33" s="50">
        <f>VLOOKUP(A33,'[5]Table 28'!A$5:I$36,2,0)</f>
        <v>33.33</v>
      </c>
      <c r="E33" s="15">
        <v>0.85</v>
      </c>
      <c r="F33" s="14">
        <v>0</v>
      </c>
      <c r="G33" s="15">
        <f>VLOOKUP(A33,'[5]Table 28'!A$5:I$36,3,0)</f>
        <v>0</v>
      </c>
      <c r="H33" s="25">
        <v>5.08</v>
      </c>
      <c r="I33" s="14">
        <v>3.33</v>
      </c>
      <c r="J33" s="50">
        <f>VLOOKUP(A33,'[5]Table 28'!A$5:I$36,4,0)</f>
        <v>0</v>
      </c>
      <c r="K33" s="25">
        <v>22.88</v>
      </c>
      <c r="L33" s="14">
        <v>50</v>
      </c>
      <c r="M33" s="50">
        <f>VLOOKUP(A33,'[5]Table 28'!A$5:I$36,5,0)</f>
        <v>66.67</v>
      </c>
      <c r="N33" s="25">
        <v>0</v>
      </c>
      <c r="O33" s="14">
        <v>0</v>
      </c>
      <c r="P33" s="50">
        <v>0</v>
      </c>
      <c r="Q33" s="15">
        <v>0</v>
      </c>
      <c r="R33" s="15">
        <v>0</v>
      </c>
      <c r="S33" s="15">
        <v>0</v>
      </c>
      <c r="T33" s="25">
        <v>40.68</v>
      </c>
      <c r="U33" s="14">
        <v>20</v>
      </c>
      <c r="V33" s="50">
        <v>0</v>
      </c>
      <c r="W33" s="25">
        <v>27.12</v>
      </c>
      <c r="X33" s="14">
        <v>23.33</v>
      </c>
      <c r="Y33" s="62">
        <v>0</v>
      </c>
    </row>
    <row r="34" spans="1:29" ht="16.5" x14ac:dyDescent="0.3">
      <c r="A34" s="63" t="s">
        <v>61</v>
      </c>
      <c r="B34" s="25">
        <v>2.13</v>
      </c>
      <c r="C34" s="14">
        <v>0</v>
      </c>
      <c r="D34" s="50">
        <f>VLOOKUP(A34,'[5]Table 28'!A$5:I$36,2,0)</f>
        <v>0</v>
      </c>
      <c r="E34" s="15">
        <v>0</v>
      </c>
      <c r="F34" s="14">
        <v>0</v>
      </c>
      <c r="G34" s="15">
        <f>VLOOKUP(A34,'[5]Table 28'!A$5:I$36,3,0)</f>
        <v>0</v>
      </c>
      <c r="H34" s="25">
        <v>0</v>
      </c>
      <c r="I34" s="14">
        <v>0</v>
      </c>
      <c r="J34" s="50">
        <f>VLOOKUP(A34,'[5]Table 28'!A$5:I$36,4,0)</f>
        <v>0</v>
      </c>
      <c r="K34" s="25">
        <v>12.77</v>
      </c>
      <c r="L34" s="14">
        <v>100</v>
      </c>
      <c r="M34" s="50">
        <f>VLOOKUP(A34,'[5]Table 28'!A$5:I$36,5,0)</f>
        <v>0</v>
      </c>
      <c r="N34" s="25">
        <v>0</v>
      </c>
      <c r="O34" s="14">
        <v>0</v>
      </c>
      <c r="P34" s="50">
        <v>0</v>
      </c>
      <c r="Q34" s="15">
        <v>0</v>
      </c>
      <c r="R34" s="15">
        <v>0</v>
      </c>
      <c r="S34" s="15">
        <v>0</v>
      </c>
      <c r="T34" s="25">
        <v>74.47</v>
      </c>
      <c r="U34" s="14">
        <v>0</v>
      </c>
      <c r="V34" s="50">
        <v>0</v>
      </c>
      <c r="W34" s="25">
        <v>10.64</v>
      </c>
      <c r="X34" s="14">
        <v>0</v>
      </c>
      <c r="Y34" s="62">
        <v>0</v>
      </c>
    </row>
    <row r="35" spans="1:29" ht="17.25" thickBot="1" x14ac:dyDescent="0.35">
      <c r="A35" s="63" t="s">
        <v>62</v>
      </c>
      <c r="B35" s="25">
        <v>0.91</v>
      </c>
      <c r="C35" s="14">
        <v>2.38</v>
      </c>
      <c r="D35" s="50">
        <f>VLOOKUP(A35,'[5]Table 28'!A$5:I$36,2,0)</f>
        <v>18.920000000000002</v>
      </c>
      <c r="E35" s="15">
        <v>0</v>
      </c>
      <c r="F35" s="14">
        <v>0</v>
      </c>
      <c r="G35" s="15">
        <f>VLOOKUP(A35,'[5]Table 28'!A$5:I$36,3,0)</f>
        <v>2.7</v>
      </c>
      <c r="H35" s="25">
        <v>0</v>
      </c>
      <c r="I35" s="14">
        <v>0</v>
      </c>
      <c r="J35" s="50">
        <f>VLOOKUP(A35,'[5]Table 28'!A$5:I$36,4,0)</f>
        <v>2.7</v>
      </c>
      <c r="K35" s="25">
        <v>35.450000000000003</v>
      </c>
      <c r="L35" s="14">
        <v>33.33</v>
      </c>
      <c r="M35" s="50">
        <f>VLOOKUP(A35,'[5]Table 28'!A$5:I$36,5,0)</f>
        <v>24.32</v>
      </c>
      <c r="N35" s="25">
        <v>0</v>
      </c>
      <c r="O35" s="14">
        <v>0</v>
      </c>
      <c r="P35" s="50">
        <v>0</v>
      </c>
      <c r="Q35" s="15">
        <v>0</v>
      </c>
      <c r="R35" s="15">
        <v>0</v>
      </c>
      <c r="S35" s="15">
        <v>0</v>
      </c>
      <c r="T35" s="25">
        <v>26.36</v>
      </c>
      <c r="U35" s="14">
        <v>21.43</v>
      </c>
      <c r="V35" s="50">
        <v>8.11</v>
      </c>
      <c r="W35" s="25">
        <v>37.270000000000003</v>
      </c>
      <c r="X35" s="14">
        <v>42.86</v>
      </c>
      <c r="Y35" s="62">
        <v>8.11</v>
      </c>
    </row>
    <row r="36" spans="1:29" ht="17.25" thickBot="1" x14ac:dyDescent="0.35">
      <c r="A36" s="66" t="s">
        <v>113</v>
      </c>
      <c r="B36" s="67">
        <v>18.96</v>
      </c>
      <c r="C36" s="60">
        <v>27.92</v>
      </c>
      <c r="D36" s="123">
        <f>VLOOKUP(A36,'[5]Table 28'!A$5:I$36,2,0)</f>
        <v>54.59</v>
      </c>
      <c r="E36" s="68">
        <v>7.03</v>
      </c>
      <c r="F36" s="60">
        <v>13.44</v>
      </c>
      <c r="G36" s="68">
        <f>VLOOKUP(A36,'[5]Table 28'!A$5:I$36,3,0)</f>
        <v>1.97</v>
      </c>
      <c r="H36" s="67">
        <v>2.76</v>
      </c>
      <c r="I36" s="60">
        <v>2.78</v>
      </c>
      <c r="J36" s="123">
        <f>VLOOKUP(A36,'[5]Table 28'!A$5:I$36,4,0)</f>
        <v>0.98</v>
      </c>
      <c r="K36" s="67">
        <v>26.06</v>
      </c>
      <c r="L36" s="60">
        <v>27.85</v>
      </c>
      <c r="M36" s="123">
        <f>VLOOKUP(A36,'[5]Table 28'!A$5:I$36,5,0)</f>
        <v>18.850000000000001</v>
      </c>
      <c r="N36" s="67">
        <v>0.11</v>
      </c>
      <c r="O36" s="60">
        <v>0.28999999999999998</v>
      </c>
      <c r="P36" s="123">
        <v>0.33</v>
      </c>
      <c r="Q36" s="68">
        <v>7.0000000000000007E-2</v>
      </c>
      <c r="R36" s="68">
        <v>0</v>
      </c>
      <c r="S36" s="568">
        <v>0</v>
      </c>
      <c r="T36" s="67">
        <v>34.619999999999997</v>
      </c>
      <c r="U36" s="60">
        <v>18.52</v>
      </c>
      <c r="V36" s="123">
        <v>5.08</v>
      </c>
      <c r="W36" s="67">
        <v>10.39</v>
      </c>
      <c r="X36" s="60">
        <v>9.15</v>
      </c>
      <c r="Y36" s="124">
        <v>5.08</v>
      </c>
    </row>
    <row r="37" spans="1:29" ht="18" thickTop="1" thickBot="1" x14ac:dyDescent="0.35">
      <c r="A37" s="566" t="s">
        <v>124</v>
      </c>
      <c r="B37" s="420">
        <v>10.08</v>
      </c>
      <c r="C37" s="482">
        <v>9.89</v>
      </c>
      <c r="D37" s="422"/>
      <c r="E37" s="421">
        <v>4.96</v>
      </c>
      <c r="F37" s="482">
        <v>3.06</v>
      </c>
      <c r="G37" s="425"/>
      <c r="H37" s="420">
        <v>0.75</v>
      </c>
      <c r="I37" s="482">
        <v>0.54</v>
      </c>
      <c r="J37" s="422"/>
      <c r="K37" s="420">
        <v>20.9</v>
      </c>
      <c r="L37" s="482">
        <v>30.4</v>
      </c>
      <c r="M37" s="422"/>
      <c r="N37" s="753">
        <v>0</v>
      </c>
      <c r="O37" s="482">
        <v>0.18</v>
      </c>
      <c r="P37" s="422"/>
      <c r="Q37" s="421">
        <v>0.15</v>
      </c>
      <c r="R37" s="425">
        <v>0</v>
      </c>
      <c r="S37" s="754">
        <v>0</v>
      </c>
      <c r="T37" s="420">
        <v>38.5</v>
      </c>
      <c r="U37" s="482">
        <v>27.7</v>
      </c>
      <c r="V37" s="422"/>
      <c r="W37" s="420">
        <v>24.51</v>
      </c>
      <c r="X37" s="482">
        <v>28.24</v>
      </c>
      <c r="Y37" s="567"/>
    </row>
    <row r="38" spans="1:29" ht="16.5" customHeight="1" x14ac:dyDescent="0.3">
      <c r="A38" s="88" t="s">
        <v>25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3"/>
      <c r="T38" s="88"/>
      <c r="U38" s="88"/>
      <c r="V38" s="88"/>
      <c r="W38" s="88"/>
      <c r="X38" s="88"/>
      <c r="Y38" s="88"/>
      <c r="Z38" s="87"/>
      <c r="AA38" s="87"/>
      <c r="AB38" s="87"/>
      <c r="AC38" s="87"/>
    </row>
    <row r="39" spans="1:29" ht="15" customHeight="1" x14ac:dyDescent="0.3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7"/>
      <c r="AA39" s="87"/>
      <c r="AB39" s="87"/>
      <c r="AC39" s="87"/>
    </row>
    <row r="40" spans="1:29" ht="15" customHeight="1" x14ac:dyDescent="0.3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7"/>
      <c r="AA40" s="87"/>
      <c r="AB40" s="87"/>
      <c r="AC40" s="87"/>
    </row>
  </sheetData>
  <mergeCells count="9">
    <mergeCell ref="A4:A5"/>
    <mergeCell ref="T4:V4"/>
    <mergeCell ref="W4:Y4"/>
    <mergeCell ref="B4:D4"/>
    <mergeCell ref="H4:J4"/>
    <mergeCell ref="E4:G4"/>
    <mergeCell ref="K4:M4"/>
    <mergeCell ref="N4:P4"/>
    <mergeCell ref="Q4:S4"/>
  </mergeCells>
  <pageMargins left="0.7" right="0.7" top="0.75" bottom="0.75" header="0.3" footer="0.3"/>
  <pageSetup orientation="portrait" horizontalDpi="4294967292" verticalDpi="12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workbookViewId="0">
      <selection activeCell="C37" sqref="C37"/>
    </sheetView>
  </sheetViews>
  <sheetFormatPr defaultRowHeight="15" x14ac:dyDescent="0.25"/>
  <cols>
    <col min="1" max="1" width="11.7109375" customWidth="1"/>
    <col min="7" max="7" width="9.140625" bestFit="1" customWidth="1"/>
  </cols>
  <sheetData>
    <row r="3" spans="1:9" ht="17.25" thickBot="1" x14ac:dyDescent="0.35">
      <c r="A3" s="10" t="s">
        <v>342</v>
      </c>
      <c r="B3" s="1"/>
      <c r="C3" s="1"/>
      <c r="D3" s="1"/>
      <c r="E3" s="1"/>
      <c r="F3" s="1"/>
      <c r="G3" s="1"/>
      <c r="H3" s="1"/>
      <c r="I3" s="1"/>
    </row>
    <row r="4" spans="1:9" ht="17.25" thickBot="1" x14ac:dyDescent="0.35">
      <c r="A4" s="1018" t="s">
        <v>65</v>
      </c>
      <c r="B4" s="1003" t="s">
        <v>156</v>
      </c>
      <c r="C4" s="1004"/>
      <c r="D4" s="1005"/>
      <c r="E4" s="1004" t="s">
        <v>177</v>
      </c>
      <c r="F4" s="1004"/>
      <c r="G4" s="1005"/>
      <c r="H4" s="1"/>
      <c r="I4" s="1"/>
    </row>
    <row r="5" spans="1:9" ht="17.25" thickBot="1" x14ac:dyDescent="0.35">
      <c r="A5" s="1019"/>
      <c r="B5" s="366" t="s">
        <v>75</v>
      </c>
      <c r="C5" s="367" t="s">
        <v>76</v>
      </c>
      <c r="D5" s="368" t="s">
        <v>77</v>
      </c>
      <c r="E5" s="367" t="s">
        <v>75</v>
      </c>
      <c r="F5" s="367" t="s">
        <v>76</v>
      </c>
      <c r="G5" s="368" t="s">
        <v>77</v>
      </c>
      <c r="H5" s="1"/>
      <c r="I5" s="1"/>
    </row>
    <row r="6" spans="1:9" ht="17.25" thickTop="1" x14ac:dyDescent="0.3">
      <c r="A6" s="394" t="s">
        <v>32</v>
      </c>
      <c r="B6" s="382">
        <v>3.06</v>
      </c>
      <c r="C6" s="414">
        <v>0.87</v>
      </c>
      <c r="D6" s="383">
        <f>VLOOKUP(A6,'[5]Table 29'!A$5:D$36,2,0)</f>
        <v>37.5</v>
      </c>
      <c r="E6" s="352">
        <v>96.94</v>
      </c>
      <c r="F6" s="414">
        <v>99.13</v>
      </c>
      <c r="G6" s="383">
        <f>VLOOKUP(A6,'[5]Table 29'!A$5:C$35,3,0)</f>
        <v>62.5</v>
      </c>
      <c r="H6" s="1"/>
      <c r="I6" s="1"/>
    </row>
    <row r="7" spans="1:9" ht="16.5" x14ac:dyDescent="0.3">
      <c r="A7" s="394" t="s">
        <v>33</v>
      </c>
      <c r="B7" s="382">
        <v>3.77</v>
      </c>
      <c r="C7" s="415">
        <v>2.11</v>
      </c>
      <c r="D7" s="383">
        <f>VLOOKUP(A7,'[5]Table 29'!A$5:D$36,2,0)</f>
        <v>86.96</v>
      </c>
      <c r="E7" s="352">
        <v>96.23</v>
      </c>
      <c r="F7" s="415">
        <v>97.89</v>
      </c>
      <c r="G7" s="383">
        <f>VLOOKUP(A7,'[5]Table 29'!A$5:C$35,3,0)</f>
        <v>13.04</v>
      </c>
      <c r="H7" s="1"/>
      <c r="I7" s="1"/>
    </row>
    <row r="8" spans="1:9" ht="16.5" x14ac:dyDescent="0.3">
      <c r="A8" s="394" t="s">
        <v>34</v>
      </c>
      <c r="B8" s="382">
        <v>4.21</v>
      </c>
      <c r="C8" s="416">
        <v>10.1</v>
      </c>
      <c r="D8" s="383">
        <f>VLOOKUP(A8,'[5]Table 29'!A$5:D$36,2,0)</f>
        <v>0</v>
      </c>
      <c r="E8" s="352">
        <v>95.79</v>
      </c>
      <c r="F8" s="415">
        <v>89.9</v>
      </c>
      <c r="G8" s="383">
        <f>VLOOKUP(A8,'[5]Table 29'!A$5:C$35,3,0)</f>
        <v>0</v>
      </c>
      <c r="H8" s="1"/>
      <c r="I8" s="1"/>
    </row>
    <row r="9" spans="1:9" ht="16.5" x14ac:dyDescent="0.3">
      <c r="A9" s="394" t="s">
        <v>35</v>
      </c>
      <c r="B9" s="382">
        <v>6.03</v>
      </c>
      <c r="C9" s="415">
        <v>6.08</v>
      </c>
      <c r="D9" s="383">
        <f>VLOOKUP(A9,'[5]Table 29'!A$5:D$36,2,0)</f>
        <v>43.59</v>
      </c>
      <c r="E9" s="352">
        <v>93.97</v>
      </c>
      <c r="F9" s="415">
        <v>93.92</v>
      </c>
      <c r="G9" s="383">
        <f>VLOOKUP(A9,'[5]Table 29'!A$5:C$35,3,0)</f>
        <v>56.41</v>
      </c>
      <c r="H9" s="1"/>
      <c r="I9" s="1"/>
    </row>
    <row r="10" spans="1:9" ht="16.5" x14ac:dyDescent="0.3">
      <c r="A10" s="394" t="s">
        <v>37</v>
      </c>
      <c r="B10" s="382">
        <v>18.920000000000002</v>
      </c>
      <c r="C10" s="415">
        <v>19.27</v>
      </c>
      <c r="D10" s="383">
        <f>VLOOKUP(A10,'[5]Table 29'!A$5:D$36,2,0)</f>
        <v>29.63</v>
      </c>
      <c r="E10" s="352">
        <v>81.08</v>
      </c>
      <c r="F10" s="415">
        <v>80.73</v>
      </c>
      <c r="G10" s="383">
        <f>VLOOKUP(A10,'[5]Table 29'!A$5:C$35,3,0)</f>
        <v>70.37</v>
      </c>
      <c r="H10" s="1"/>
      <c r="I10" s="1"/>
    </row>
    <row r="11" spans="1:9" ht="16.5" x14ac:dyDescent="0.3">
      <c r="A11" s="394" t="s">
        <v>38</v>
      </c>
      <c r="B11" s="382">
        <v>2.06</v>
      </c>
      <c r="C11" s="415">
        <v>1.69</v>
      </c>
      <c r="D11" s="383">
        <f>VLOOKUP(A11,'[5]Table 29'!A$5:D$36,2,0)</f>
        <v>10.91</v>
      </c>
      <c r="E11" s="352">
        <v>97.94</v>
      </c>
      <c r="F11" s="415">
        <v>98.31</v>
      </c>
      <c r="G11" s="383">
        <f>VLOOKUP(A11,'[5]Table 29'!A$5:C$35,3,0)</f>
        <v>89.09</v>
      </c>
      <c r="H11" s="1"/>
      <c r="I11" s="1"/>
    </row>
    <row r="12" spans="1:9" ht="16.5" x14ac:dyDescent="0.3">
      <c r="A12" s="394" t="s">
        <v>39</v>
      </c>
      <c r="B12" s="382">
        <v>17.309999999999999</v>
      </c>
      <c r="C12" s="415">
        <v>16.350000000000001</v>
      </c>
      <c r="D12" s="383">
        <f>VLOOKUP(A12,'[5]Table 29'!A$5:D$36,2,0)</f>
        <v>32.26</v>
      </c>
      <c r="E12" s="352">
        <v>82.69</v>
      </c>
      <c r="F12" s="415">
        <v>83.65</v>
      </c>
      <c r="G12" s="383">
        <f>VLOOKUP(A12,'[5]Table 29'!A$5:C$35,3,0)</f>
        <v>67.739999999999995</v>
      </c>
      <c r="H12" s="1"/>
      <c r="I12" s="1"/>
    </row>
    <row r="13" spans="1:9" ht="16.5" x14ac:dyDescent="0.3">
      <c r="A13" s="394" t="s">
        <v>40</v>
      </c>
      <c r="B13" s="382">
        <v>2.0499999999999998</v>
      </c>
      <c r="C13" s="415">
        <v>1.2</v>
      </c>
      <c r="D13" s="383">
        <f>VLOOKUP(A13,'[5]Table 29'!A$5:D$36,2,0)</f>
        <v>32.729999999999997</v>
      </c>
      <c r="E13" s="352">
        <v>97.95</v>
      </c>
      <c r="F13" s="415">
        <v>98.8</v>
      </c>
      <c r="G13" s="383">
        <f>VLOOKUP(A13,'[5]Table 29'!A$5:C$35,3,0)</f>
        <v>67.27</v>
      </c>
      <c r="H13" s="1"/>
      <c r="I13" s="1"/>
    </row>
    <row r="14" spans="1:9" ht="16.5" x14ac:dyDescent="0.3">
      <c r="A14" s="394" t="s">
        <v>41</v>
      </c>
      <c r="B14" s="382">
        <v>2.3199999999999998</v>
      </c>
      <c r="C14" s="415">
        <v>4.8899999999999997</v>
      </c>
      <c r="D14" s="383">
        <f>VLOOKUP(A14,'[5]Table 29'!A$5:D$36,2,0)</f>
        <v>31.82</v>
      </c>
      <c r="E14" s="352">
        <v>97.68</v>
      </c>
      <c r="F14" s="415">
        <v>95.11</v>
      </c>
      <c r="G14" s="383">
        <f>VLOOKUP(A14,'[5]Table 29'!A$5:C$35,3,0)</f>
        <v>68.180000000000007</v>
      </c>
      <c r="H14" s="1"/>
      <c r="I14" s="1"/>
    </row>
    <row r="15" spans="1:9" ht="16.5" x14ac:dyDescent="0.3">
      <c r="A15" s="394" t="s">
        <v>42</v>
      </c>
      <c r="B15" s="382">
        <v>0.66</v>
      </c>
      <c r="C15" s="415">
        <v>0.37</v>
      </c>
      <c r="D15" s="383">
        <f>VLOOKUP(A15,'[5]Table 29'!A$5:D$36,2,0)</f>
        <v>12.35</v>
      </c>
      <c r="E15" s="352">
        <v>99.34</v>
      </c>
      <c r="F15" s="415">
        <v>99.63</v>
      </c>
      <c r="G15" s="383">
        <f>VLOOKUP(A15,'[5]Table 29'!A$5:C$35,3,0)</f>
        <v>87.65</v>
      </c>
      <c r="H15" s="1"/>
      <c r="I15" s="1"/>
    </row>
    <row r="16" spans="1:9" ht="16.5" x14ac:dyDescent="0.3">
      <c r="A16" s="394" t="s">
        <v>43</v>
      </c>
      <c r="B16" s="382">
        <v>1.92</v>
      </c>
      <c r="C16" s="415">
        <v>2.73</v>
      </c>
      <c r="D16" s="383">
        <f>VLOOKUP(A16,'[5]Table 29'!A$5:D$36,2,0)</f>
        <v>82.86</v>
      </c>
      <c r="E16" s="352">
        <v>98.08</v>
      </c>
      <c r="F16" s="415">
        <v>97.27</v>
      </c>
      <c r="G16" s="383">
        <f>VLOOKUP(A16,'[5]Table 29'!A$5:C$35,3,0)</f>
        <v>17.14</v>
      </c>
      <c r="H16" s="1"/>
      <c r="I16" s="1"/>
    </row>
    <row r="17" spans="1:9" ht="16.5" x14ac:dyDescent="0.3">
      <c r="A17" s="394" t="s">
        <v>44</v>
      </c>
      <c r="B17" s="382">
        <v>0.78</v>
      </c>
      <c r="C17" s="415">
        <v>0.37</v>
      </c>
      <c r="D17" s="383">
        <f>VLOOKUP(A17,'[5]Table 29'!A$5:D$36,2,0)</f>
        <v>52</v>
      </c>
      <c r="E17" s="352">
        <v>99.22</v>
      </c>
      <c r="F17" s="415">
        <v>99.63</v>
      </c>
      <c r="G17" s="383">
        <f>VLOOKUP(A17,'[5]Table 29'!A$5:C$35,3,0)</f>
        <v>48</v>
      </c>
      <c r="H17" s="1"/>
      <c r="I17" s="1"/>
    </row>
    <row r="18" spans="1:9" ht="16.5" x14ac:dyDescent="0.3">
      <c r="A18" s="394" t="s">
        <v>45</v>
      </c>
      <c r="B18" s="382">
        <v>0.34</v>
      </c>
      <c r="C18" s="415">
        <v>0.4</v>
      </c>
      <c r="D18" s="383">
        <f>VLOOKUP(A18,'[5]Table 29'!A$5:D$36,2,0)</f>
        <v>11</v>
      </c>
      <c r="E18" s="352">
        <v>99.66</v>
      </c>
      <c r="F18" s="415">
        <v>99.6</v>
      </c>
      <c r="G18" s="383">
        <f>VLOOKUP(A18,'[5]Table 29'!A$5:C$35,3,0)</f>
        <v>89</v>
      </c>
      <c r="H18" s="1"/>
      <c r="I18" s="1"/>
    </row>
    <row r="19" spans="1:9" ht="16.5" x14ac:dyDescent="0.3">
      <c r="A19" s="394" t="s">
        <v>46</v>
      </c>
      <c r="B19" s="382">
        <v>0.44</v>
      </c>
      <c r="C19" s="415">
        <v>0</v>
      </c>
      <c r="D19" s="383">
        <f>VLOOKUP(A19,'[5]Table 29'!A$5:D$36,2,0)</f>
        <v>0</v>
      </c>
      <c r="E19" s="352">
        <v>99.56</v>
      </c>
      <c r="F19" s="415">
        <v>100</v>
      </c>
      <c r="G19" s="383">
        <f>VLOOKUP(A19,'[5]Table 29'!A$5:C$35,3,0)</f>
        <v>100</v>
      </c>
      <c r="H19" s="1"/>
      <c r="I19" s="1"/>
    </row>
    <row r="20" spans="1:9" ht="16.5" x14ac:dyDescent="0.3">
      <c r="A20" s="394" t="s">
        <v>47</v>
      </c>
      <c r="B20" s="382">
        <v>0</v>
      </c>
      <c r="C20" s="415">
        <v>0</v>
      </c>
      <c r="D20" s="383">
        <f>VLOOKUP(A20,'[5]Table 29'!A$5:D$36,2,0)</f>
        <v>1.25</v>
      </c>
      <c r="E20" s="352">
        <v>100</v>
      </c>
      <c r="F20" s="415">
        <v>100</v>
      </c>
      <c r="G20" s="383">
        <f>VLOOKUP(A20,'[5]Table 29'!A$5:C$35,3,0)</f>
        <v>98.75</v>
      </c>
      <c r="H20" s="1"/>
      <c r="I20" s="1"/>
    </row>
    <row r="21" spans="1:9" ht="16.5" x14ac:dyDescent="0.3">
      <c r="A21" s="394" t="s">
        <v>48</v>
      </c>
      <c r="B21" s="382">
        <v>0.65</v>
      </c>
      <c r="C21" s="415">
        <v>0</v>
      </c>
      <c r="D21" s="383">
        <f>VLOOKUP(A21,'[5]Table 29'!A$5:D$36,2,0)</f>
        <v>3.08</v>
      </c>
      <c r="E21" s="352">
        <v>99.35</v>
      </c>
      <c r="F21" s="415">
        <v>100</v>
      </c>
      <c r="G21" s="383">
        <f>VLOOKUP(A21,'[5]Table 29'!A$5:C$35,3,0)</f>
        <v>96.92</v>
      </c>
      <c r="H21" s="1"/>
      <c r="I21" s="1"/>
    </row>
    <row r="22" spans="1:9" ht="16.5" x14ac:dyDescent="0.3">
      <c r="A22" s="394" t="s">
        <v>49</v>
      </c>
      <c r="B22" s="382">
        <v>13.66</v>
      </c>
      <c r="C22" s="415">
        <v>18.79</v>
      </c>
      <c r="D22" s="383">
        <f>VLOOKUP(A22,'[5]Table 29'!A$5:D$36,2,0)</f>
        <v>34.69</v>
      </c>
      <c r="E22" s="352">
        <v>86.34</v>
      </c>
      <c r="F22" s="415">
        <v>81.209999999999994</v>
      </c>
      <c r="G22" s="383">
        <f>VLOOKUP(A22,'[5]Table 29'!A$5:C$35,3,0)</f>
        <v>65.31</v>
      </c>
      <c r="H22" s="1"/>
      <c r="I22" s="1"/>
    </row>
    <row r="23" spans="1:9" ht="16.5" x14ac:dyDescent="0.3">
      <c r="A23" s="394" t="s">
        <v>50</v>
      </c>
      <c r="B23" s="382">
        <v>10.73</v>
      </c>
      <c r="C23" s="415">
        <v>14.57</v>
      </c>
      <c r="D23" s="383">
        <f>VLOOKUP(A23,'[5]Table 29'!A$5:D$36,2,0)</f>
        <v>60</v>
      </c>
      <c r="E23" s="352">
        <v>89.27</v>
      </c>
      <c r="F23" s="415">
        <v>85.43</v>
      </c>
      <c r="G23" s="383">
        <f>VLOOKUP(A23,'[5]Table 29'!A$5:C$35,3,0)</f>
        <v>40</v>
      </c>
      <c r="H23" s="1"/>
      <c r="I23" s="1"/>
    </row>
    <row r="24" spans="1:9" ht="16.5" x14ac:dyDescent="0.3">
      <c r="A24" s="394" t="s">
        <v>51</v>
      </c>
      <c r="B24" s="382">
        <v>1.57</v>
      </c>
      <c r="C24" s="415">
        <v>5.8</v>
      </c>
      <c r="D24" s="383">
        <f>VLOOKUP(A24,'[5]Table 29'!A$5:D$36,2,0)</f>
        <v>74.069999999999993</v>
      </c>
      <c r="E24" s="352">
        <v>98.43</v>
      </c>
      <c r="F24" s="415">
        <v>94.2</v>
      </c>
      <c r="G24" s="383">
        <f>VLOOKUP(A24,'[5]Table 29'!A$5:C$35,3,0)</f>
        <v>25.93</v>
      </c>
      <c r="H24" s="1"/>
      <c r="I24" s="1"/>
    </row>
    <row r="25" spans="1:9" ht="16.5" x14ac:dyDescent="0.3">
      <c r="A25" s="394" t="s">
        <v>52</v>
      </c>
      <c r="B25" s="382">
        <v>1.18</v>
      </c>
      <c r="C25" s="415">
        <v>0.33</v>
      </c>
      <c r="D25" s="383">
        <f>VLOOKUP(A25,'[5]Table 29'!A$5:D$36,2,0)</f>
        <v>44.44</v>
      </c>
      <c r="E25" s="352">
        <v>98.82</v>
      </c>
      <c r="F25" s="415">
        <v>99.67</v>
      </c>
      <c r="G25" s="383">
        <f>VLOOKUP(A25,'[5]Table 29'!A$5:C$35,3,0)</f>
        <v>55.56</v>
      </c>
      <c r="H25" s="1"/>
      <c r="I25" s="1"/>
    </row>
    <row r="26" spans="1:9" ht="16.5" x14ac:dyDescent="0.3">
      <c r="A26" s="394" t="s">
        <v>53</v>
      </c>
      <c r="B26" s="382">
        <v>0.66</v>
      </c>
      <c r="C26" s="415">
        <v>0</v>
      </c>
      <c r="D26" s="383">
        <f>VLOOKUP(A26,'[5]Table 29'!A$5:D$36,2,0)</f>
        <v>21.57</v>
      </c>
      <c r="E26" s="352">
        <v>99.34</v>
      </c>
      <c r="F26" s="415">
        <v>100</v>
      </c>
      <c r="G26" s="383">
        <f>VLOOKUP(A26,'[5]Table 29'!A$5:C$35,3,0)</f>
        <v>78.430000000000007</v>
      </c>
      <c r="H26" s="1"/>
      <c r="I26" s="1"/>
    </row>
    <row r="27" spans="1:9" ht="16.5" x14ac:dyDescent="0.3">
      <c r="A27" s="394" t="s">
        <v>54</v>
      </c>
      <c r="B27" s="382">
        <v>0</v>
      </c>
      <c r="C27" s="415">
        <v>0.32</v>
      </c>
      <c r="D27" s="383">
        <f>VLOOKUP(A27,'[5]Table 29'!A$5:D$36,2,0)</f>
        <v>0.72</v>
      </c>
      <c r="E27" s="352">
        <v>100</v>
      </c>
      <c r="F27" s="415">
        <v>99.68</v>
      </c>
      <c r="G27" s="383">
        <f>VLOOKUP(A27,'[5]Table 29'!A$5:C$35,3,0)</f>
        <v>99.28</v>
      </c>
      <c r="H27" s="1"/>
      <c r="I27" s="1"/>
    </row>
    <row r="28" spans="1:9" ht="16.5" x14ac:dyDescent="0.3">
      <c r="A28" s="394" t="s">
        <v>55</v>
      </c>
      <c r="B28" s="382">
        <v>1.55</v>
      </c>
      <c r="C28" s="415">
        <v>0.66</v>
      </c>
      <c r="D28" s="383">
        <f>VLOOKUP(A28,'[5]Table 29'!A$5:D$36,2,0)</f>
        <v>68.42</v>
      </c>
      <c r="E28" s="352">
        <v>98.45</v>
      </c>
      <c r="F28" s="415">
        <v>99.34</v>
      </c>
      <c r="G28" s="383">
        <f>VLOOKUP(A28,'[5]Table 29'!A$5:C$35,3,0)</f>
        <v>31.58</v>
      </c>
      <c r="H28" s="1"/>
      <c r="I28" s="1"/>
    </row>
    <row r="29" spans="1:9" ht="16.5" x14ac:dyDescent="0.3">
      <c r="A29" s="394" t="s">
        <v>56</v>
      </c>
      <c r="B29" s="382">
        <v>6.96</v>
      </c>
      <c r="C29" s="415">
        <v>9.27</v>
      </c>
      <c r="D29" s="383">
        <f>VLOOKUP(A29,'[5]Table 29'!A$5:D$36,2,0)</f>
        <v>80</v>
      </c>
      <c r="E29" s="352">
        <v>93.04</v>
      </c>
      <c r="F29" s="415">
        <v>90.73</v>
      </c>
      <c r="G29" s="383">
        <f>VLOOKUP(A29,'[5]Table 29'!A$5:C$35,3,0)</f>
        <v>20</v>
      </c>
      <c r="H29" s="1"/>
      <c r="I29" s="1"/>
    </row>
    <row r="30" spans="1:9" ht="16.5" x14ac:dyDescent="0.3">
      <c r="A30" s="394" t="s">
        <v>57</v>
      </c>
      <c r="B30" s="382">
        <v>6.22</v>
      </c>
      <c r="C30" s="415">
        <v>5.53</v>
      </c>
      <c r="D30" s="383">
        <f>VLOOKUP(A30,'[5]Table 29'!A$5:D$36,2,0)</f>
        <v>47.06</v>
      </c>
      <c r="E30" s="352">
        <v>93.78</v>
      </c>
      <c r="F30" s="415">
        <v>94.47</v>
      </c>
      <c r="G30" s="383">
        <f>VLOOKUP(A30,'[5]Table 29'!A$5:C$35,3,0)</f>
        <v>52.94</v>
      </c>
      <c r="H30" s="1"/>
      <c r="I30" s="1"/>
    </row>
    <row r="31" spans="1:9" ht="16.5" x14ac:dyDescent="0.3">
      <c r="A31" s="394" t="s">
        <v>58</v>
      </c>
      <c r="B31" s="382">
        <v>1.31</v>
      </c>
      <c r="C31" s="415">
        <v>0.18</v>
      </c>
      <c r="D31" s="383">
        <f>VLOOKUP(A31,'[5]Table 29'!A$5:D$36,2,0)</f>
        <v>57.78</v>
      </c>
      <c r="E31" s="352">
        <v>98.69</v>
      </c>
      <c r="F31" s="415">
        <v>99.82</v>
      </c>
      <c r="G31" s="383">
        <f>VLOOKUP(A31,'[5]Table 29'!A$5:C$35,3,0)</f>
        <v>42.22</v>
      </c>
      <c r="H31" s="1"/>
      <c r="I31" s="1"/>
    </row>
    <row r="32" spans="1:9" ht="16.5" x14ac:dyDescent="0.3">
      <c r="A32" s="394" t="s">
        <v>59</v>
      </c>
      <c r="B32" s="382">
        <v>6.26</v>
      </c>
      <c r="C32" s="415">
        <v>1.65</v>
      </c>
      <c r="D32" s="383">
        <f>VLOOKUP(A32,'[5]Table 29'!A$5:D$36,2,0)</f>
        <v>100</v>
      </c>
      <c r="E32" s="352">
        <v>93.74</v>
      </c>
      <c r="F32" s="415">
        <v>98.35</v>
      </c>
      <c r="G32" s="383">
        <f>VLOOKUP(A32,'[5]Table 29'!A$5:C$35,3,0)</f>
        <v>0</v>
      </c>
      <c r="H32" s="1"/>
      <c r="I32" s="1"/>
    </row>
    <row r="33" spans="1:9" ht="16.5" x14ac:dyDescent="0.3">
      <c r="A33" s="394" t="s">
        <v>60</v>
      </c>
      <c r="B33" s="382">
        <v>6.86</v>
      </c>
      <c r="C33" s="415">
        <v>5.08</v>
      </c>
      <c r="D33" s="383">
        <f>VLOOKUP(A33,'[5]Table 29'!A$5:D$36,2,0)</f>
        <v>90</v>
      </c>
      <c r="E33" s="352">
        <v>93.14</v>
      </c>
      <c r="F33" s="415">
        <v>94.92</v>
      </c>
      <c r="G33" s="383">
        <f>VLOOKUP(A33,'[5]Table 29'!A$5:C$35,3,0)</f>
        <v>10</v>
      </c>
      <c r="H33" s="1"/>
      <c r="I33" s="1"/>
    </row>
    <row r="34" spans="1:9" ht="16.5" x14ac:dyDescent="0.3">
      <c r="A34" s="394" t="s">
        <v>61</v>
      </c>
      <c r="B34" s="382">
        <v>0</v>
      </c>
      <c r="C34" s="415">
        <v>1.35</v>
      </c>
      <c r="D34" s="383">
        <f>VLOOKUP(A34,'[5]Table 29'!A$5:D$36,2,0)</f>
        <v>0</v>
      </c>
      <c r="E34" s="352">
        <v>100</v>
      </c>
      <c r="F34" s="415">
        <v>98.65</v>
      </c>
      <c r="G34" s="383">
        <f>VLOOKUP(A34,'[5]Table 29'!A$5:C$35,3,0)</f>
        <v>0</v>
      </c>
      <c r="H34" s="1"/>
      <c r="I34" s="1"/>
    </row>
    <row r="35" spans="1:9" ht="17.25" thickBot="1" x14ac:dyDescent="0.35">
      <c r="A35" s="399" t="s">
        <v>62</v>
      </c>
      <c r="B35" s="384">
        <v>15.29</v>
      </c>
      <c r="C35" s="417">
        <v>7.59</v>
      </c>
      <c r="D35" s="386">
        <f>VLOOKUP(A35,'[5]Table 29'!A$5:D$36,2,0)</f>
        <v>17.07</v>
      </c>
      <c r="E35" s="387">
        <v>84.71</v>
      </c>
      <c r="F35" s="417">
        <v>92.41</v>
      </c>
      <c r="G35" s="386">
        <f>VLOOKUP(A35,'[5]Table 29'!A$5:C$35,3,0)</f>
        <v>82.93</v>
      </c>
      <c r="H35" s="1"/>
      <c r="I35" s="1"/>
    </row>
    <row r="36" spans="1:9" ht="18" thickTop="1" thickBot="1" x14ac:dyDescent="0.35">
      <c r="A36" s="399" t="s">
        <v>113</v>
      </c>
      <c r="B36" s="388">
        <v>5</v>
      </c>
      <c r="C36" s="418">
        <v>4.82</v>
      </c>
      <c r="D36" s="389">
        <f>VLOOKUP(A36,'[5]Table 29'!A$5:D$36,2,0)</f>
        <v>28.04</v>
      </c>
      <c r="E36" s="390">
        <v>95</v>
      </c>
      <c r="F36" s="418">
        <v>95.18</v>
      </c>
      <c r="G36" s="389">
        <f>VLOOKUP(A36,'[5]Table 29'!A$5:C$35,3,0)</f>
        <v>71.959999999999994</v>
      </c>
      <c r="H36" s="1"/>
      <c r="I36" s="1"/>
    </row>
    <row r="37" spans="1:9" ht="18" thickTop="1" thickBot="1" x14ac:dyDescent="0.35">
      <c r="A37" s="419" t="s">
        <v>124</v>
      </c>
      <c r="B37" s="420">
        <v>18.53</v>
      </c>
      <c r="C37" s="421">
        <v>17.7</v>
      </c>
      <c r="D37" s="422">
        <v>0</v>
      </c>
      <c r="E37" s="421">
        <v>81.47</v>
      </c>
      <c r="F37" s="423">
        <v>82.32</v>
      </c>
      <c r="G37" s="422">
        <v>0</v>
      </c>
      <c r="H37" s="1"/>
      <c r="I37" s="1"/>
    </row>
    <row r="38" spans="1:9" ht="16.5" x14ac:dyDescent="0.3">
      <c r="A38" s="89" t="s">
        <v>25</v>
      </c>
      <c r="B38" s="45"/>
      <c r="C38" s="45"/>
      <c r="D38" s="15"/>
      <c r="E38" s="45"/>
      <c r="F38" s="45"/>
      <c r="G38" s="15"/>
      <c r="H38" s="1"/>
      <c r="I38" s="1"/>
    </row>
  </sheetData>
  <mergeCells count="3">
    <mergeCell ref="B4:D4"/>
    <mergeCell ref="E4:G4"/>
    <mergeCell ref="A4:A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6"/>
  <sheetViews>
    <sheetView workbookViewId="0">
      <selection activeCell="N36" sqref="N36"/>
    </sheetView>
  </sheetViews>
  <sheetFormatPr defaultRowHeight="15" x14ac:dyDescent="0.25"/>
  <cols>
    <col min="1" max="1" width="12" customWidth="1"/>
    <col min="2" max="2" width="5.5703125" bestFit="1" customWidth="1"/>
    <col min="3" max="3" width="6.5703125" bestFit="1" customWidth="1"/>
    <col min="4" max="5" width="5.5703125" bestFit="1" customWidth="1"/>
    <col min="6" max="6" width="6.5703125" bestFit="1" customWidth="1"/>
    <col min="7" max="9" width="4.7109375" bestFit="1" customWidth="1"/>
    <col min="10" max="12" width="5.5703125" bestFit="1" customWidth="1"/>
    <col min="13" max="13" width="6.85546875" customWidth="1"/>
    <col min="14" max="16" width="6.5703125" bestFit="1" customWidth="1"/>
  </cols>
  <sheetData>
    <row r="3" spans="1:17" ht="17.25" thickBot="1" x14ac:dyDescent="0.35">
      <c r="A3" s="10" t="s">
        <v>343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.25" thickBot="1" x14ac:dyDescent="0.35">
      <c r="A4" s="1006" t="s">
        <v>65</v>
      </c>
      <c r="B4" s="1003" t="s">
        <v>178</v>
      </c>
      <c r="C4" s="1004"/>
      <c r="D4" s="1005"/>
      <c r="E4" s="1003" t="s">
        <v>179</v>
      </c>
      <c r="F4" s="1004"/>
      <c r="G4" s="1005"/>
      <c r="H4" s="1004" t="s">
        <v>180</v>
      </c>
      <c r="I4" s="1004"/>
      <c r="J4" s="1004"/>
      <c r="K4" s="1003" t="s">
        <v>181</v>
      </c>
      <c r="L4" s="1004"/>
      <c r="M4" s="1005"/>
      <c r="N4" s="1004" t="s">
        <v>182</v>
      </c>
      <c r="O4" s="1004"/>
      <c r="P4" s="1005"/>
      <c r="Q4" s="1"/>
    </row>
    <row r="5" spans="1:17" ht="50.25" thickBot="1" x14ac:dyDescent="0.35">
      <c r="A5" s="1007"/>
      <c r="B5" s="379" t="s">
        <v>75</v>
      </c>
      <c r="C5" s="380" t="s">
        <v>76</v>
      </c>
      <c r="D5" s="381" t="s">
        <v>77</v>
      </c>
      <c r="E5" s="379" t="s">
        <v>75</v>
      </c>
      <c r="F5" s="380" t="s">
        <v>76</v>
      </c>
      <c r="G5" s="381" t="s">
        <v>77</v>
      </c>
      <c r="H5" s="380" t="s">
        <v>75</v>
      </c>
      <c r="I5" s="380" t="s">
        <v>76</v>
      </c>
      <c r="J5" s="380" t="s">
        <v>77</v>
      </c>
      <c r="K5" s="379" t="s">
        <v>75</v>
      </c>
      <c r="L5" s="380" t="s">
        <v>76</v>
      </c>
      <c r="M5" s="381" t="s">
        <v>77</v>
      </c>
      <c r="N5" s="380" t="s">
        <v>75</v>
      </c>
      <c r="O5" s="380" t="s">
        <v>76</v>
      </c>
      <c r="P5" s="381" t="s">
        <v>77</v>
      </c>
      <c r="Q5" s="1"/>
    </row>
    <row r="6" spans="1:17" ht="17.25" thickTop="1" x14ac:dyDescent="0.3">
      <c r="A6" s="781" t="s">
        <v>32</v>
      </c>
      <c r="B6" s="782">
        <v>0</v>
      </c>
      <c r="C6" s="746">
        <f>VLOOKUP(A6,'[6]Table 30'!A$4:G$31,2,)</f>
        <v>0</v>
      </c>
      <c r="D6" s="745">
        <f>VLOOKUP(A6,'[5]Table 30'!A$5:E$33,2,0)</f>
        <v>33.33</v>
      </c>
      <c r="E6" s="782">
        <v>0</v>
      </c>
      <c r="F6" s="746">
        <f>VLOOKUP(A6,'[6]Table 30'!A$4:G$31,3,)</f>
        <v>50</v>
      </c>
      <c r="G6" s="745">
        <v>0</v>
      </c>
      <c r="H6" s="746">
        <v>0</v>
      </c>
      <c r="I6" s="746">
        <f>VLOOKUP(A6,'[6]Table 30'!A$4:G$31,4,)</f>
        <v>0</v>
      </c>
      <c r="J6" s="746">
        <f>VLOOKUP(A6,'[5]Table 30'!A$5:E$33,3,0)</f>
        <v>0</v>
      </c>
      <c r="K6" s="782">
        <v>0</v>
      </c>
      <c r="L6" s="746">
        <f>VLOOKUP(A6,'[6]Table 30'!A$4:G$31,5,)</f>
        <v>0</v>
      </c>
      <c r="M6" s="745">
        <v>0</v>
      </c>
      <c r="N6" s="746">
        <v>100</v>
      </c>
      <c r="O6" s="746">
        <f>VLOOKUP(A6,'[6]Table 30'!A$4:G$31,6,)</f>
        <v>50</v>
      </c>
      <c r="P6" s="745">
        <f>VLOOKUP(A6,'[5]Table 30'!A$5:E$32,4,0)</f>
        <v>66.67</v>
      </c>
      <c r="Q6" s="1"/>
    </row>
    <row r="7" spans="1:17" ht="16.5" x14ac:dyDescent="0.3">
      <c r="A7" s="781" t="s">
        <v>33</v>
      </c>
      <c r="B7" s="782">
        <v>73.33</v>
      </c>
      <c r="C7" s="746">
        <f>VLOOKUP(A7,'[6]Table 30'!A$4:G$31,2,)</f>
        <v>0</v>
      </c>
      <c r="D7" s="745">
        <f>VLOOKUP(A7,'[5]Table 30'!A$5:E$33,2,0)</f>
        <v>20</v>
      </c>
      <c r="E7" s="782">
        <v>0</v>
      </c>
      <c r="F7" s="746">
        <f>VLOOKUP(A7,'[6]Table 30'!A$4:G$31,3,)</f>
        <v>0</v>
      </c>
      <c r="G7" s="745">
        <v>0</v>
      </c>
      <c r="H7" s="746">
        <v>0</v>
      </c>
      <c r="I7" s="746">
        <f>VLOOKUP(A7,'[6]Table 30'!A$4:G$31,4,)</f>
        <v>0</v>
      </c>
      <c r="J7" s="746">
        <f>VLOOKUP(A7,'[5]Table 30'!A$5:E$33,3,0)</f>
        <v>10</v>
      </c>
      <c r="K7" s="782">
        <v>0</v>
      </c>
      <c r="L7" s="746">
        <f>VLOOKUP(A7,'[6]Table 30'!A$4:G$31,5,)</f>
        <v>0</v>
      </c>
      <c r="M7" s="745">
        <v>0</v>
      </c>
      <c r="N7" s="746">
        <v>26.67</v>
      </c>
      <c r="O7" s="746">
        <f>VLOOKUP(A7,'[6]Table 30'!A$4:G$31,6,)</f>
        <v>100</v>
      </c>
      <c r="P7" s="745">
        <f>VLOOKUP(A7,'[5]Table 30'!A$5:E$32,4,0)</f>
        <v>70</v>
      </c>
      <c r="Q7" s="1"/>
    </row>
    <row r="8" spans="1:17" ht="16.5" x14ac:dyDescent="0.3">
      <c r="A8" s="781" t="s">
        <v>34</v>
      </c>
      <c r="B8" s="782">
        <v>40</v>
      </c>
      <c r="C8" s="746">
        <f>VLOOKUP(A8,'[6]Table 30'!A$4:G$31,2,)</f>
        <v>14.29</v>
      </c>
      <c r="D8" s="745">
        <v>0</v>
      </c>
      <c r="E8" s="782">
        <v>0</v>
      </c>
      <c r="F8" s="746">
        <f>VLOOKUP(A8,'[6]Table 30'!A$4:G$31,3,)</f>
        <v>52.38</v>
      </c>
      <c r="G8" s="745">
        <v>0</v>
      </c>
      <c r="H8" s="746">
        <v>0</v>
      </c>
      <c r="I8" s="746">
        <f>VLOOKUP(A8,'[6]Table 30'!A$4:G$31,4,)</f>
        <v>0</v>
      </c>
      <c r="J8" s="746">
        <v>0</v>
      </c>
      <c r="K8" s="782">
        <v>0</v>
      </c>
      <c r="L8" s="746">
        <f>VLOOKUP(A8,'[6]Table 30'!A$4:G$31,5,)</f>
        <v>0</v>
      </c>
      <c r="M8" s="745">
        <v>0</v>
      </c>
      <c r="N8" s="746">
        <v>60</v>
      </c>
      <c r="O8" s="746">
        <f>VLOOKUP(A8,'[6]Table 30'!A$4:G$31,6,)</f>
        <v>33.33</v>
      </c>
      <c r="P8" s="745">
        <v>0</v>
      </c>
      <c r="Q8" s="1"/>
    </row>
    <row r="9" spans="1:17" ht="16.5" x14ac:dyDescent="0.3">
      <c r="A9" s="781" t="s">
        <v>35</v>
      </c>
      <c r="B9" s="782">
        <v>5.56</v>
      </c>
      <c r="C9" s="746">
        <f>VLOOKUP(A9,'[6]Table 30'!A$4:G$31,2,)</f>
        <v>5.56</v>
      </c>
      <c r="D9" s="745">
        <f>VLOOKUP(A9,'[5]Table 30'!A$5:E$33,2,0)</f>
        <v>5.88</v>
      </c>
      <c r="E9" s="782">
        <v>33.33</v>
      </c>
      <c r="F9" s="746">
        <f>VLOOKUP(A9,'[6]Table 30'!A$4:G$31,3,)</f>
        <v>72.22</v>
      </c>
      <c r="G9" s="745">
        <v>0</v>
      </c>
      <c r="H9" s="746">
        <v>0</v>
      </c>
      <c r="I9" s="746">
        <f>VLOOKUP(A9,'[6]Table 30'!A$4:G$31,4,)</f>
        <v>0</v>
      </c>
      <c r="J9" s="746">
        <f>VLOOKUP(A9,'[5]Table 30'!A$5:E$33,3,0)</f>
        <v>0</v>
      </c>
      <c r="K9" s="782">
        <v>0</v>
      </c>
      <c r="L9" s="746">
        <f>VLOOKUP(A9,'[6]Table 30'!A$4:G$31,5,)</f>
        <v>0</v>
      </c>
      <c r="M9" s="745">
        <v>0</v>
      </c>
      <c r="N9" s="746">
        <v>61.11</v>
      </c>
      <c r="O9" s="746">
        <f>VLOOKUP(A9,'[6]Table 30'!A$4:G$31,6,)</f>
        <v>22.22</v>
      </c>
      <c r="P9" s="745">
        <f>VLOOKUP(A9,'[5]Table 30'!A$5:E$32,4,0)</f>
        <v>94.12</v>
      </c>
      <c r="Q9" s="1"/>
    </row>
    <row r="10" spans="1:17" ht="16.5" x14ac:dyDescent="0.3">
      <c r="A10" s="781" t="s">
        <v>37</v>
      </c>
      <c r="B10" s="782">
        <v>4.29</v>
      </c>
      <c r="C10" s="746">
        <f>VLOOKUP(A10,'[6]Table 30'!A$4:G$31,2,)</f>
        <v>0</v>
      </c>
      <c r="D10" s="745">
        <f>VLOOKUP(A10,'[5]Table 30'!A$5:E$33,2,0)</f>
        <v>7.5</v>
      </c>
      <c r="E10" s="782">
        <v>78.569999999999993</v>
      </c>
      <c r="F10" s="746">
        <f>VLOOKUP(A10,'[6]Table 30'!A$4:G$31,3,)</f>
        <v>92.75</v>
      </c>
      <c r="G10" s="745">
        <v>0</v>
      </c>
      <c r="H10" s="746">
        <v>0</v>
      </c>
      <c r="I10" s="746">
        <f>VLOOKUP(A10,'[6]Table 30'!A$4:G$31,4,)</f>
        <v>0</v>
      </c>
      <c r="J10" s="746">
        <f>VLOOKUP(A10,'[5]Table 30'!A$5:E$33,3,0)</f>
        <v>0</v>
      </c>
      <c r="K10" s="782">
        <v>0</v>
      </c>
      <c r="L10" s="746">
        <f>VLOOKUP(A10,'[6]Table 30'!A$4:G$31,5,)</f>
        <v>0</v>
      </c>
      <c r="M10" s="745">
        <v>0</v>
      </c>
      <c r="N10" s="746">
        <v>17.14</v>
      </c>
      <c r="O10" s="746">
        <f>VLOOKUP(A10,'[6]Table 30'!A$4:G$31,6,)</f>
        <v>7.25</v>
      </c>
      <c r="P10" s="745">
        <f>VLOOKUP(A10,'[5]Table 30'!A$5:E$32,4,0)</f>
        <v>92.5</v>
      </c>
      <c r="Q10" s="1"/>
    </row>
    <row r="11" spans="1:17" ht="16.5" x14ac:dyDescent="0.3">
      <c r="A11" s="781" t="s">
        <v>38</v>
      </c>
      <c r="B11" s="782">
        <v>25</v>
      </c>
      <c r="C11" s="746">
        <f>VLOOKUP(A11,'[6]Table 30'!A$4:G$31,2,)</f>
        <v>0</v>
      </c>
      <c r="D11" s="745">
        <f>VLOOKUP(A11,'[5]Table 30'!A$5:E$33,2,0)</f>
        <v>33.33</v>
      </c>
      <c r="E11" s="782">
        <v>0</v>
      </c>
      <c r="F11" s="746">
        <f>VLOOKUP(A11,'[6]Table 30'!A$4:G$31,3,)</f>
        <v>0</v>
      </c>
      <c r="G11" s="745">
        <v>0</v>
      </c>
      <c r="H11" s="746">
        <v>0</v>
      </c>
      <c r="I11" s="746">
        <f>VLOOKUP(A11,'[6]Table 30'!A$4:G$31,4,)</f>
        <v>0</v>
      </c>
      <c r="J11" s="746">
        <f>VLOOKUP(A11,'[5]Table 30'!A$5:E$33,3,0)</f>
        <v>0</v>
      </c>
      <c r="K11" s="782">
        <v>0</v>
      </c>
      <c r="L11" s="746">
        <f>VLOOKUP(A11,'[6]Table 30'!A$4:G$31,5,)</f>
        <v>0</v>
      </c>
      <c r="M11" s="745">
        <v>0</v>
      </c>
      <c r="N11" s="746">
        <v>75</v>
      </c>
      <c r="O11" s="746">
        <f>VLOOKUP(A11,'[6]Table 30'!A$4:G$31,6,)</f>
        <v>100</v>
      </c>
      <c r="P11" s="745">
        <f>VLOOKUP(A11,'[5]Table 30'!A$5:E$32,4,0)</f>
        <v>66.67</v>
      </c>
      <c r="Q11" s="1"/>
    </row>
    <row r="12" spans="1:17" ht="16.5" x14ac:dyDescent="0.3">
      <c r="A12" s="781" t="s">
        <v>39</v>
      </c>
      <c r="B12" s="782">
        <v>46</v>
      </c>
      <c r="C12" s="746">
        <f>VLOOKUP(A12,'[6]Table 30'!A$4:G$31,2,)</f>
        <v>50.98</v>
      </c>
      <c r="D12" s="745">
        <f>VLOOKUP(A12,'[5]Table 30'!A$5:E$33,2,0)</f>
        <v>10</v>
      </c>
      <c r="E12" s="782">
        <v>36</v>
      </c>
      <c r="F12" s="746">
        <f>VLOOKUP(A12,'[6]Table 30'!A$4:G$31,3,)</f>
        <v>41.18</v>
      </c>
      <c r="G12" s="745">
        <v>0</v>
      </c>
      <c r="H12" s="746">
        <v>0</v>
      </c>
      <c r="I12" s="746">
        <f>VLOOKUP(A12,'[6]Table 30'!A$4:G$31,4,)</f>
        <v>0</v>
      </c>
      <c r="J12" s="746">
        <f>VLOOKUP(A12,'[5]Table 30'!A$5:E$33,3,0)</f>
        <v>0</v>
      </c>
      <c r="K12" s="782">
        <v>2</v>
      </c>
      <c r="L12" s="746">
        <f>VLOOKUP(A12,'[6]Table 30'!A$4:G$31,5,)</f>
        <v>0</v>
      </c>
      <c r="M12" s="745">
        <v>0</v>
      </c>
      <c r="N12" s="746">
        <v>16</v>
      </c>
      <c r="O12" s="746">
        <f>VLOOKUP(A12,'[6]Table 30'!A$4:G$31,6,)</f>
        <v>7.84</v>
      </c>
      <c r="P12" s="745">
        <f>VLOOKUP(A12,'[5]Table 30'!A$5:E$32,4,0)</f>
        <v>90</v>
      </c>
      <c r="Q12" s="1"/>
    </row>
    <row r="13" spans="1:17" ht="16.5" x14ac:dyDescent="0.3">
      <c r="A13" s="781" t="s">
        <v>40</v>
      </c>
      <c r="B13" s="782">
        <v>33.33</v>
      </c>
      <c r="C13" s="746">
        <f>VLOOKUP(A13,'[6]Table 30'!A$4:G$31,2,)</f>
        <v>33.33</v>
      </c>
      <c r="D13" s="745">
        <f>VLOOKUP(A13,'[5]Table 30'!A$5:E$33,2,0)</f>
        <v>0</v>
      </c>
      <c r="E13" s="782">
        <v>0</v>
      </c>
      <c r="F13" s="746">
        <f>VLOOKUP(A13,'[6]Table 30'!A$4:G$31,3,)</f>
        <v>0</v>
      </c>
      <c r="G13" s="745">
        <v>0</v>
      </c>
      <c r="H13" s="746">
        <v>0</v>
      </c>
      <c r="I13" s="746">
        <f>VLOOKUP(A13,'[6]Table 30'!A$4:G$31,4,)</f>
        <v>0</v>
      </c>
      <c r="J13" s="746">
        <f>VLOOKUP(A13,'[5]Table 30'!A$5:E$33,3,0)</f>
        <v>0</v>
      </c>
      <c r="K13" s="782">
        <v>0</v>
      </c>
      <c r="L13" s="746">
        <f>VLOOKUP(A13,'[6]Table 30'!A$4:G$31,5,)</f>
        <v>0</v>
      </c>
      <c r="M13" s="745">
        <v>0</v>
      </c>
      <c r="N13" s="746">
        <v>66.67</v>
      </c>
      <c r="O13" s="746">
        <f>VLOOKUP(A13,'[6]Table 30'!A$4:G$31,6,)</f>
        <v>66.67</v>
      </c>
      <c r="P13" s="745">
        <f>VLOOKUP(A13,'[5]Table 30'!A$5:E$32,4,0)</f>
        <v>100</v>
      </c>
      <c r="Q13" s="1"/>
    </row>
    <row r="14" spans="1:17" ht="16.5" x14ac:dyDescent="0.3">
      <c r="A14" s="781" t="s">
        <v>41</v>
      </c>
      <c r="B14" s="782">
        <v>57.14</v>
      </c>
      <c r="C14" s="746">
        <f>VLOOKUP(A14,'[6]Table 30'!A$4:G$31,2,)</f>
        <v>12.5</v>
      </c>
      <c r="D14" s="745">
        <f>VLOOKUP(A14,'[5]Table 30'!A$5:E$33,2,0)</f>
        <v>0</v>
      </c>
      <c r="E14" s="782">
        <v>28.57</v>
      </c>
      <c r="F14" s="746">
        <f>VLOOKUP(A14,'[6]Table 30'!A$4:G$31,3,)</f>
        <v>81.25</v>
      </c>
      <c r="G14" s="745">
        <v>0</v>
      </c>
      <c r="H14" s="746">
        <v>0</v>
      </c>
      <c r="I14" s="746">
        <f>VLOOKUP(A14,'[6]Table 30'!A$4:G$31,4,)</f>
        <v>0</v>
      </c>
      <c r="J14" s="746">
        <f>VLOOKUP(A14,'[5]Table 30'!A$5:E$33,3,0)</f>
        <v>0</v>
      </c>
      <c r="K14" s="782">
        <v>0</v>
      </c>
      <c r="L14" s="746">
        <f>VLOOKUP(A14,'[6]Table 30'!A$4:G$31,5,)</f>
        <v>0</v>
      </c>
      <c r="M14" s="745">
        <v>0</v>
      </c>
      <c r="N14" s="746">
        <v>14.29</v>
      </c>
      <c r="O14" s="746">
        <f>VLOOKUP(A14,'[6]Table 30'!A$4:G$31,6,)</f>
        <v>6.25</v>
      </c>
      <c r="P14" s="745">
        <f>VLOOKUP(A14,'[5]Table 30'!A$5:E$32,4,0)</f>
        <v>100</v>
      </c>
      <c r="Q14" s="1"/>
    </row>
    <row r="15" spans="1:17" ht="16.5" x14ac:dyDescent="0.3">
      <c r="A15" s="781" t="s">
        <v>42</v>
      </c>
      <c r="B15" s="782">
        <v>33.33</v>
      </c>
      <c r="C15" s="746">
        <f>VLOOKUP(A15,'[6]Table 30'!A$4:G$31,2,)</f>
        <v>100</v>
      </c>
      <c r="D15" s="745">
        <f>VLOOKUP(A15,'[5]Table 30'!A$5:E$33,2,0)</f>
        <v>0</v>
      </c>
      <c r="E15" s="782">
        <v>0</v>
      </c>
      <c r="F15" s="746">
        <f>VLOOKUP(A15,'[6]Table 30'!A$4:G$31,3,)</f>
        <v>0</v>
      </c>
      <c r="G15" s="745">
        <v>0</v>
      </c>
      <c r="H15" s="746">
        <v>0</v>
      </c>
      <c r="I15" s="746">
        <f>VLOOKUP(A15,'[6]Table 30'!A$4:G$31,4,)</f>
        <v>0</v>
      </c>
      <c r="J15" s="746">
        <f>VLOOKUP(A15,'[5]Table 30'!A$5:E$33,3,0)</f>
        <v>0</v>
      </c>
      <c r="K15" s="782">
        <v>0</v>
      </c>
      <c r="L15" s="746">
        <f>VLOOKUP(A15,'[6]Table 30'!A$4:G$31,5,)</f>
        <v>0</v>
      </c>
      <c r="M15" s="745">
        <v>0</v>
      </c>
      <c r="N15" s="746">
        <v>66.67</v>
      </c>
      <c r="O15" s="746">
        <f>VLOOKUP(A15,'[6]Table 30'!A$4:G$31,6,)</f>
        <v>0</v>
      </c>
      <c r="P15" s="745">
        <f>VLOOKUP(A15,'[5]Table 30'!A$5:E$32,4,0)</f>
        <v>100</v>
      </c>
      <c r="Q15" s="1"/>
    </row>
    <row r="16" spans="1:17" ht="16.5" x14ac:dyDescent="0.3">
      <c r="A16" s="781" t="s">
        <v>43</v>
      </c>
      <c r="B16" s="782">
        <v>0</v>
      </c>
      <c r="C16" s="746">
        <f>VLOOKUP(A16,'[6]Table 30'!A$4:G$31,2,)</f>
        <v>12.5</v>
      </c>
      <c r="D16" s="745">
        <f>VLOOKUP(A16,'[5]Table 30'!A$5:E$33,2,0)</f>
        <v>6.9</v>
      </c>
      <c r="E16" s="782">
        <v>0</v>
      </c>
      <c r="F16" s="746">
        <f>VLOOKUP(A16,'[6]Table 30'!A$4:G$31,3,)</f>
        <v>0</v>
      </c>
      <c r="G16" s="745">
        <v>0</v>
      </c>
      <c r="H16" s="746">
        <v>0</v>
      </c>
      <c r="I16" s="746">
        <f>VLOOKUP(A16,'[6]Table 30'!A$4:G$31,4,)</f>
        <v>0</v>
      </c>
      <c r="J16" s="746">
        <f>VLOOKUP(A16,'[5]Table 30'!A$5:E$33,3,0)</f>
        <v>0</v>
      </c>
      <c r="K16" s="782">
        <v>0</v>
      </c>
      <c r="L16" s="746">
        <f>VLOOKUP(A16,'[6]Table 30'!A$4:G$31,5,)</f>
        <v>0</v>
      </c>
      <c r="M16" s="745">
        <v>0</v>
      </c>
      <c r="N16" s="746">
        <v>100</v>
      </c>
      <c r="O16" s="746">
        <f>VLOOKUP(A16,'[6]Table 30'!A$4:G$31,6,)</f>
        <v>87.5</v>
      </c>
      <c r="P16" s="745">
        <f>VLOOKUP(A16,'[5]Table 30'!A$5:E$32,4,0)</f>
        <v>93.1</v>
      </c>
      <c r="Q16" s="1"/>
    </row>
    <row r="17" spans="1:17" ht="16.5" x14ac:dyDescent="0.3">
      <c r="A17" s="781" t="s">
        <v>44</v>
      </c>
      <c r="B17" s="782">
        <v>50</v>
      </c>
      <c r="C17" s="746">
        <f>VLOOKUP(A17,'[6]Table 30'!A$4:G$31,2,)</f>
        <v>0</v>
      </c>
      <c r="D17" s="745">
        <f>VLOOKUP(A17,'[5]Table 30'!A$5:E$33,2,0)</f>
        <v>15.38</v>
      </c>
      <c r="E17" s="782">
        <v>0</v>
      </c>
      <c r="F17" s="746">
        <f>VLOOKUP(A17,'[6]Table 30'!A$4:G$31,3,)</f>
        <v>0</v>
      </c>
      <c r="G17" s="745">
        <v>0</v>
      </c>
      <c r="H17" s="746">
        <v>0</v>
      </c>
      <c r="I17" s="746">
        <f>VLOOKUP(A17,'[6]Table 30'!A$4:G$31,4,)</f>
        <v>0</v>
      </c>
      <c r="J17" s="746">
        <f>VLOOKUP(A17,'[5]Table 30'!A$5:E$33,3,0)</f>
        <v>0</v>
      </c>
      <c r="K17" s="782">
        <v>0</v>
      </c>
      <c r="L17" s="746">
        <f>VLOOKUP(A17,'[6]Table 30'!A$4:G$31,5,)</f>
        <v>0</v>
      </c>
      <c r="M17" s="745">
        <v>0</v>
      </c>
      <c r="N17" s="746">
        <v>50</v>
      </c>
      <c r="O17" s="746">
        <f>VLOOKUP(A17,'[6]Table 30'!A$4:G$31,6,)</f>
        <v>100</v>
      </c>
      <c r="P17" s="745">
        <f>VLOOKUP(A17,'[5]Table 30'!A$5:E$32,4,0)</f>
        <v>84.62</v>
      </c>
      <c r="Q17" s="1"/>
    </row>
    <row r="18" spans="1:17" ht="16.5" x14ac:dyDescent="0.3">
      <c r="A18" s="781" t="s">
        <v>45</v>
      </c>
      <c r="B18" s="782">
        <v>0</v>
      </c>
      <c r="C18" s="746">
        <f>VLOOKUP(A18,'[6]Table 30'!A$4:G$31,2,)</f>
        <v>0</v>
      </c>
      <c r="D18" s="745">
        <f>VLOOKUP(A18,'[5]Table 30'!A$5:E$33,2,0)</f>
        <v>0</v>
      </c>
      <c r="E18" s="782">
        <v>0</v>
      </c>
      <c r="F18" s="746">
        <f>VLOOKUP(A18,'[6]Table 30'!A$4:G$31,3,)</f>
        <v>0</v>
      </c>
      <c r="G18" s="745">
        <v>0</v>
      </c>
      <c r="H18" s="746">
        <v>0</v>
      </c>
      <c r="I18" s="746">
        <f>VLOOKUP(A18,'[6]Table 30'!A$4:G$31,4,)</f>
        <v>0</v>
      </c>
      <c r="J18" s="746">
        <f>VLOOKUP(A18,'[5]Table 30'!A$5:E$33,3,0)</f>
        <v>0</v>
      </c>
      <c r="K18" s="782">
        <v>0</v>
      </c>
      <c r="L18" s="746">
        <f>VLOOKUP(A18,'[6]Table 30'!A$4:G$31,5,)</f>
        <v>0</v>
      </c>
      <c r="M18" s="745">
        <v>0</v>
      </c>
      <c r="N18" s="746">
        <v>100</v>
      </c>
      <c r="O18" s="746">
        <f>VLOOKUP(A18,'[6]Table 30'!A$4:G$31,6,)</f>
        <v>100</v>
      </c>
      <c r="P18" s="745">
        <f>VLOOKUP(A18,'[5]Table 30'!A$5:E$32,4,0)</f>
        <v>100</v>
      </c>
      <c r="Q18" s="1"/>
    </row>
    <row r="19" spans="1:17" ht="16.5" x14ac:dyDescent="0.3">
      <c r="A19" s="781" t="s">
        <v>46</v>
      </c>
      <c r="B19" s="782">
        <v>0</v>
      </c>
      <c r="C19" s="746">
        <v>0</v>
      </c>
      <c r="D19" s="745">
        <v>0</v>
      </c>
      <c r="E19" s="782">
        <v>0</v>
      </c>
      <c r="F19" s="746">
        <v>0</v>
      </c>
      <c r="G19" s="745">
        <v>0</v>
      </c>
      <c r="H19" s="746">
        <v>0</v>
      </c>
      <c r="I19" s="746">
        <v>0</v>
      </c>
      <c r="J19" s="746">
        <v>0</v>
      </c>
      <c r="K19" s="782">
        <v>0</v>
      </c>
      <c r="L19" s="746">
        <v>0</v>
      </c>
      <c r="M19" s="745">
        <v>0</v>
      </c>
      <c r="N19" s="746">
        <v>100</v>
      </c>
      <c r="O19" s="746">
        <v>0</v>
      </c>
      <c r="P19" s="745">
        <v>0</v>
      </c>
      <c r="Q19" s="1"/>
    </row>
    <row r="20" spans="1:17" ht="16.5" x14ac:dyDescent="0.3">
      <c r="A20" s="781" t="s">
        <v>48</v>
      </c>
      <c r="B20" s="782">
        <v>0</v>
      </c>
      <c r="C20" s="746">
        <v>0</v>
      </c>
      <c r="D20" s="745">
        <f>VLOOKUP(A20,'[5]Table 30'!A$5:E$33,2,0)</f>
        <v>0</v>
      </c>
      <c r="E20" s="782">
        <v>0</v>
      </c>
      <c r="F20" s="746">
        <v>0</v>
      </c>
      <c r="G20" s="745">
        <v>0</v>
      </c>
      <c r="H20" s="746">
        <v>0</v>
      </c>
      <c r="I20" s="746">
        <v>0</v>
      </c>
      <c r="J20" s="746">
        <f>VLOOKUP(A20,'[5]Table 30'!A$5:E$33,3,0)</f>
        <v>0</v>
      </c>
      <c r="K20" s="782">
        <v>0</v>
      </c>
      <c r="L20" s="746">
        <v>0</v>
      </c>
      <c r="M20" s="745">
        <v>0</v>
      </c>
      <c r="N20" s="746">
        <v>100</v>
      </c>
      <c r="O20" s="746">
        <v>0</v>
      </c>
      <c r="P20" s="745">
        <f>VLOOKUP(A20,'[5]Table 30'!A$5:E$32,4,0)</f>
        <v>100</v>
      </c>
      <c r="Q20" s="1"/>
    </row>
    <row r="21" spans="1:17" ht="16.5" x14ac:dyDescent="0.3">
      <c r="A21" s="781" t="s">
        <v>49</v>
      </c>
      <c r="B21" s="782">
        <v>13.73</v>
      </c>
      <c r="C21" s="746">
        <f>VLOOKUP(A21,'[6]Table 30'!A$4:G$31,2,)</f>
        <v>1.61</v>
      </c>
      <c r="D21" s="745">
        <f>VLOOKUP(A21,'[5]Table 30'!A$5:E$33,2,0)</f>
        <v>23.53</v>
      </c>
      <c r="E21" s="782">
        <v>82.35</v>
      </c>
      <c r="F21" s="746">
        <f>VLOOKUP(A21,'[6]Table 30'!A$4:G$31,3,)</f>
        <v>91.94</v>
      </c>
      <c r="G21" s="745">
        <v>0</v>
      </c>
      <c r="H21" s="746">
        <v>0</v>
      </c>
      <c r="I21" s="746">
        <f>VLOOKUP(A21,'[6]Table 30'!A$4:G$31,4,)</f>
        <v>0</v>
      </c>
      <c r="J21" s="746">
        <f>VLOOKUP(A21,'[5]Table 30'!A$5:E$33,3,0)</f>
        <v>0</v>
      </c>
      <c r="K21" s="782">
        <v>0</v>
      </c>
      <c r="L21" s="746">
        <f>VLOOKUP(A21,'[6]Table 30'!A$4:G$31,5,)</f>
        <v>0</v>
      </c>
      <c r="M21" s="745">
        <v>0</v>
      </c>
      <c r="N21" s="746">
        <v>3.92</v>
      </c>
      <c r="O21" s="746">
        <f>VLOOKUP(A21,'[6]Table 30'!A$4:G$31,6,)</f>
        <v>6.45</v>
      </c>
      <c r="P21" s="745">
        <f>VLOOKUP(A21,'[5]Table 30'!A$5:E$32,4,0)</f>
        <v>76.47</v>
      </c>
      <c r="Q21" s="1"/>
    </row>
    <row r="22" spans="1:17" ht="16.5" x14ac:dyDescent="0.3">
      <c r="A22" s="781" t="s">
        <v>50</v>
      </c>
      <c r="B22" s="782">
        <v>2.94</v>
      </c>
      <c r="C22" s="746">
        <f>VLOOKUP(A22,'[6]Table 30'!A$4:G$31,2,)</f>
        <v>4.55</v>
      </c>
      <c r="D22" s="745">
        <f>VLOOKUP(A22,'[5]Table 30'!A$5:E$33,2,0)</f>
        <v>0</v>
      </c>
      <c r="E22" s="782">
        <v>94.12</v>
      </c>
      <c r="F22" s="746">
        <f>VLOOKUP(A22,'[6]Table 30'!A$4:G$31,3,)</f>
        <v>84.09</v>
      </c>
      <c r="G22" s="745">
        <v>0</v>
      </c>
      <c r="H22" s="746">
        <v>0</v>
      </c>
      <c r="I22" s="746">
        <f>VLOOKUP(A22,'[6]Table 30'!A$4:G$31,4,)</f>
        <v>0</v>
      </c>
      <c r="J22" s="746">
        <f>VLOOKUP(A22,'[5]Table 30'!A$5:E$33,3,0)</f>
        <v>0</v>
      </c>
      <c r="K22" s="782">
        <v>0</v>
      </c>
      <c r="L22" s="746">
        <f>VLOOKUP(A22,'[6]Table 30'!A$4:G$31,5,)</f>
        <v>0</v>
      </c>
      <c r="M22" s="745">
        <v>0</v>
      </c>
      <c r="N22" s="746">
        <v>2.94</v>
      </c>
      <c r="O22" s="746">
        <f>VLOOKUP(A22,'[6]Table 30'!A$4:G$31,6,)</f>
        <v>11.36</v>
      </c>
      <c r="P22" s="745">
        <f>VLOOKUP(A22,'[5]Table 30'!A$5:E$32,4,0)</f>
        <v>100</v>
      </c>
      <c r="Q22" s="1"/>
    </row>
    <row r="23" spans="1:17" ht="16.5" x14ac:dyDescent="0.3">
      <c r="A23" s="781" t="s">
        <v>51</v>
      </c>
      <c r="B23" s="782">
        <v>0</v>
      </c>
      <c r="C23" s="746">
        <f>VLOOKUP(A23,'[6]Table 30'!A$4:G$31,2,)</f>
        <v>0</v>
      </c>
      <c r="D23" s="745">
        <f>VLOOKUP(A23,'[5]Table 30'!A$5:E$33,2,0)</f>
        <v>35</v>
      </c>
      <c r="E23" s="782">
        <v>0</v>
      </c>
      <c r="F23" s="746">
        <f>VLOOKUP(A23,'[6]Table 30'!A$4:G$31,3,)</f>
        <v>0</v>
      </c>
      <c r="G23" s="745">
        <v>0</v>
      </c>
      <c r="H23" s="746">
        <v>0</v>
      </c>
      <c r="I23" s="746">
        <f>VLOOKUP(A23,'[6]Table 30'!A$4:G$31,4,)</f>
        <v>0</v>
      </c>
      <c r="J23" s="746">
        <f>VLOOKUP(A23,'[5]Table 30'!A$5:E$33,3,0)</f>
        <v>0</v>
      </c>
      <c r="K23" s="782">
        <v>0</v>
      </c>
      <c r="L23" s="746">
        <f>VLOOKUP(A23,'[6]Table 30'!A$4:G$31,5,)</f>
        <v>0</v>
      </c>
      <c r="M23" s="745">
        <v>0</v>
      </c>
      <c r="N23" s="746">
        <v>100</v>
      </c>
      <c r="O23" s="746">
        <f>VLOOKUP(A23,'[6]Table 30'!A$4:G$31,6,)</f>
        <v>100</v>
      </c>
      <c r="P23" s="745">
        <f>VLOOKUP(A23,'[5]Table 30'!A$5:E$32,4,0)</f>
        <v>65</v>
      </c>
      <c r="Q23" s="1"/>
    </row>
    <row r="24" spans="1:17" ht="16.5" x14ac:dyDescent="0.3">
      <c r="A24" s="781" t="s">
        <v>52</v>
      </c>
      <c r="B24" s="782">
        <v>25</v>
      </c>
      <c r="C24" s="746">
        <f>VLOOKUP(A24,'[6]Table 30'!A$4:G$31,2,)</f>
        <v>0</v>
      </c>
      <c r="D24" s="745">
        <f>VLOOKUP(A24,'[5]Table 30'!A$5:E$33,2,0)</f>
        <v>25</v>
      </c>
      <c r="E24" s="782">
        <v>0</v>
      </c>
      <c r="F24" s="746">
        <f>VLOOKUP(A24,'[6]Table 30'!A$4:G$31,3,)</f>
        <v>0</v>
      </c>
      <c r="G24" s="745">
        <v>0</v>
      </c>
      <c r="H24" s="746">
        <v>0</v>
      </c>
      <c r="I24" s="746">
        <f>VLOOKUP(A24,'[6]Table 30'!A$4:G$31,4,)</f>
        <v>0</v>
      </c>
      <c r="J24" s="746">
        <f>VLOOKUP(A24,'[5]Table 30'!A$5:E$33,3,0)</f>
        <v>0</v>
      </c>
      <c r="K24" s="782">
        <v>0</v>
      </c>
      <c r="L24" s="746">
        <f>VLOOKUP(A24,'[6]Table 30'!A$4:G$31,5,)</f>
        <v>0</v>
      </c>
      <c r="M24" s="745">
        <v>0</v>
      </c>
      <c r="N24" s="746">
        <v>75</v>
      </c>
      <c r="O24" s="746">
        <f>VLOOKUP(A24,'[6]Table 30'!A$4:G$31,6,)</f>
        <v>100</v>
      </c>
      <c r="P24" s="745">
        <f>VLOOKUP(A24,'[5]Table 30'!A$5:E$32,4,0)</f>
        <v>75</v>
      </c>
      <c r="Q24" s="1"/>
    </row>
    <row r="25" spans="1:17" ht="16.5" x14ac:dyDescent="0.3">
      <c r="A25" s="781" t="s">
        <v>53</v>
      </c>
      <c r="B25" s="782">
        <v>66.67</v>
      </c>
      <c r="C25" s="746">
        <v>0</v>
      </c>
      <c r="D25" s="745">
        <f>VLOOKUP(A25,'[5]Table 30'!A$5:E$33,2,0)</f>
        <v>0</v>
      </c>
      <c r="E25" s="782">
        <v>0</v>
      </c>
      <c r="F25" s="746">
        <v>0</v>
      </c>
      <c r="G25" s="745">
        <v>0</v>
      </c>
      <c r="H25" s="746">
        <v>0</v>
      </c>
      <c r="I25" s="746">
        <v>0</v>
      </c>
      <c r="J25" s="746">
        <f>VLOOKUP(A25,'[5]Table 30'!A$5:E$33,3,0)</f>
        <v>0</v>
      </c>
      <c r="K25" s="782">
        <v>0</v>
      </c>
      <c r="L25" s="746">
        <v>0</v>
      </c>
      <c r="M25" s="745">
        <v>0</v>
      </c>
      <c r="N25" s="746">
        <v>33.33</v>
      </c>
      <c r="O25" s="746">
        <v>0</v>
      </c>
      <c r="P25" s="745">
        <f>VLOOKUP(A25,'[5]Table 30'!A$5:E$32,4,0)</f>
        <v>100</v>
      </c>
      <c r="Q25" s="1"/>
    </row>
    <row r="26" spans="1:17" ht="16.5" x14ac:dyDescent="0.3">
      <c r="A26" s="781" t="s">
        <v>55</v>
      </c>
      <c r="B26" s="782">
        <v>0</v>
      </c>
      <c r="C26" s="746">
        <f>VLOOKUP(A26,'[6]Table 30'!A$4:G$31,2,)</f>
        <v>0</v>
      </c>
      <c r="D26" s="745">
        <f>VLOOKUP(A26,'[5]Table 30'!A$5:E$33,2,0)</f>
        <v>20.51</v>
      </c>
      <c r="E26" s="782">
        <v>0</v>
      </c>
      <c r="F26" s="746">
        <f>VLOOKUP(A26,'[6]Table 30'!A$4:G$31,3,)</f>
        <v>0</v>
      </c>
      <c r="G26" s="745">
        <v>0</v>
      </c>
      <c r="H26" s="746">
        <v>0</v>
      </c>
      <c r="I26" s="746">
        <f>VLOOKUP(A26,'[6]Table 30'!A$4:G$31,4,)</f>
        <v>0</v>
      </c>
      <c r="J26" s="746">
        <f>VLOOKUP(A26,'[5]Table 30'!A$5:E$33,3,0)</f>
        <v>0</v>
      </c>
      <c r="K26" s="782">
        <v>0</v>
      </c>
      <c r="L26" s="746">
        <f>VLOOKUP(A26,'[6]Table 30'!A$4:G$31,5,)</f>
        <v>0</v>
      </c>
      <c r="M26" s="745">
        <v>0</v>
      </c>
      <c r="N26" s="746">
        <v>100</v>
      </c>
      <c r="O26" s="746">
        <f>VLOOKUP(A26,'[6]Table 30'!A$4:G$31,6,)</f>
        <v>100</v>
      </c>
      <c r="P26" s="745">
        <f>VLOOKUP(A26,'[5]Table 30'!A$5:E$32,4,0)</f>
        <v>79.489999999999995</v>
      </c>
      <c r="Q26" s="1"/>
    </row>
    <row r="27" spans="1:17" ht="16.5" x14ac:dyDescent="0.3">
      <c r="A27" s="781" t="s">
        <v>56</v>
      </c>
      <c r="B27" s="782">
        <v>22.73</v>
      </c>
      <c r="C27" s="746">
        <f>VLOOKUP(A27,'[6]Table 30'!A$4:G$31,2,)</f>
        <v>57.14</v>
      </c>
      <c r="D27" s="745">
        <f>VLOOKUP(A27,'[5]Table 30'!A$5:E$33,2,0)</f>
        <v>50</v>
      </c>
      <c r="E27" s="782">
        <v>31.82</v>
      </c>
      <c r="F27" s="746">
        <f>VLOOKUP(A27,'[6]Table 30'!A$4:G$31,3,)</f>
        <v>35.71</v>
      </c>
      <c r="G27" s="745">
        <v>0</v>
      </c>
      <c r="H27" s="746">
        <v>0</v>
      </c>
      <c r="I27" s="746">
        <f>VLOOKUP(A27,'[6]Table 30'!A$4:G$31,4,)</f>
        <v>0</v>
      </c>
      <c r="J27" s="746">
        <f>VLOOKUP(A27,'[5]Table 30'!A$5:E$33,3,0)</f>
        <v>0</v>
      </c>
      <c r="K27" s="782">
        <v>0</v>
      </c>
      <c r="L27" s="746">
        <f>VLOOKUP(A27,'[6]Table 30'!A$4:G$31,5,)</f>
        <v>0</v>
      </c>
      <c r="M27" s="745">
        <v>0</v>
      </c>
      <c r="N27" s="746">
        <v>45.45</v>
      </c>
      <c r="O27" s="746">
        <f>VLOOKUP(A27,'[6]Table 30'!A$4:G$31,6,)</f>
        <v>7.14</v>
      </c>
      <c r="P27" s="745">
        <f>VLOOKUP(A27,'[5]Table 30'!A$5:E$32,4,0)</f>
        <v>50</v>
      </c>
      <c r="Q27" s="1"/>
    </row>
    <row r="28" spans="1:17" ht="16.5" x14ac:dyDescent="0.3">
      <c r="A28" s="781" t="s">
        <v>57</v>
      </c>
      <c r="B28" s="782">
        <v>13.21</v>
      </c>
      <c r="C28" s="746">
        <f>VLOOKUP(A28,'[6]Table 30'!A$4:G$31,2,)</f>
        <v>25</v>
      </c>
      <c r="D28" s="745">
        <f>VLOOKUP(A28,'[5]Table 30'!A$5:E$33,2,0)</f>
        <v>0</v>
      </c>
      <c r="E28" s="782">
        <v>69.81</v>
      </c>
      <c r="F28" s="746">
        <f>VLOOKUP(A28,'[6]Table 30'!A$4:G$31,3,)</f>
        <v>61.36</v>
      </c>
      <c r="G28" s="745">
        <v>0</v>
      </c>
      <c r="H28" s="746">
        <v>0</v>
      </c>
      <c r="I28" s="746">
        <f>VLOOKUP(A28,'[6]Table 30'!A$4:G$31,4,)</f>
        <v>0</v>
      </c>
      <c r="J28" s="746">
        <f>VLOOKUP(A28,'[5]Table 30'!A$5:E$33,3,0)</f>
        <v>0</v>
      </c>
      <c r="K28" s="782">
        <v>9.43</v>
      </c>
      <c r="L28" s="746">
        <f>VLOOKUP(A28,'[6]Table 30'!A$4:G$31,5,)</f>
        <v>4.55</v>
      </c>
      <c r="M28" s="745">
        <v>0</v>
      </c>
      <c r="N28" s="746">
        <v>7.55</v>
      </c>
      <c r="O28" s="746">
        <f>VLOOKUP(A28,'[6]Table 30'!A$4:G$31,6,)</f>
        <v>9.09</v>
      </c>
      <c r="P28" s="745">
        <f>VLOOKUP(A28,'[5]Table 30'!A$5:E$32,4,0)</f>
        <v>100</v>
      </c>
      <c r="Q28" s="1"/>
    </row>
    <row r="29" spans="1:17" ht="16.5" x14ac:dyDescent="0.3">
      <c r="A29" s="781" t="s">
        <v>58</v>
      </c>
      <c r="B29" s="782">
        <v>8.33</v>
      </c>
      <c r="C29" s="746">
        <f>VLOOKUP(A29,'[6]Table 30'!A$4:G$31,2,)</f>
        <v>0</v>
      </c>
      <c r="D29" s="745">
        <f>VLOOKUP(A29,'[5]Table 30'!A$5:E$33,2,0)</f>
        <v>7.69</v>
      </c>
      <c r="E29" s="782">
        <v>66.67</v>
      </c>
      <c r="F29" s="746">
        <f>VLOOKUP(A29,'[6]Table 30'!A$4:G$31,3,)</f>
        <v>100</v>
      </c>
      <c r="G29" s="745">
        <v>0</v>
      </c>
      <c r="H29" s="746">
        <v>0</v>
      </c>
      <c r="I29" s="746">
        <f>VLOOKUP(A29,'[6]Table 30'!A$4:G$31,4,)</f>
        <v>0</v>
      </c>
      <c r="J29" s="746">
        <f>VLOOKUP(A29,'[5]Table 30'!A$5:E$33,3,0)</f>
        <v>0</v>
      </c>
      <c r="K29" s="782">
        <v>0</v>
      </c>
      <c r="L29" s="746">
        <f>VLOOKUP(A29,'[6]Table 30'!A$4:G$31,5,)</f>
        <v>0</v>
      </c>
      <c r="M29" s="745">
        <v>0</v>
      </c>
      <c r="N29" s="746">
        <v>25</v>
      </c>
      <c r="O29" s="746">
        <f>VLOOKUP(A29,'[6]Table 30'!A$4:G$31,6,)</f>
        <v>0</v>
      </c>
      <c r="P29" s="745">
        <f>VLOOKUP(A29,'[5]Table 30'!A$5:E$32,4,0)</f>
        <v>92.31</v>
      </c>
      <c r="Q29" s="1"/>
    </row>
    <row r="30" spans="1:17" ht="16.5" x14ac:dyDescent="0.3">
      <c r="A30" s="781" t="s">
        <v>59</v>
      </c>
      <c r="B30" s="782">
        <v>11.11</v>
      </c>
      <c r="C30" s="746">
        <f>VLOOKUP(A30,'[6]Table 30'!A$4:G$31,2,)</f>
        <v>22.22</v>
      </c>
      <c r="D30" s="745">
        <f>VLOOKUP(A30,'[5]Table 30'!A$5:E$33,2,0)</f>
        <v>0</v>
      </c>
      <c r="E30" s="782">
        <v>72.22</v>
      </c>
      <c r="F30" s="746">
        <f>VLOOKUP(A30,'[6]Table 30'!A$4:G$31,3,)</f>
        <v>66.67</v>
      </c>
      <c r="G30" s="745">
        <v>0</v>
      </c>
      <c r="H30" s="746">
        <v>0</v>
      </c>
      <c r="I30" s="746">
        <f>VLOOKUP(A30,'[6]Table 30'!A$4:G$31,4,)</f>
        <v>0</v>
      </c>
      <c r="J30" s="746">
        <f>VLOOKUP(A30,'[5]Table 30'!A$5:E$33,3,0)</f>
        <v>0</v>
      </c>
      <c r="K30" s="782">
        <v>5.56</v>
      </c>
      <c r="L30" s="746">
        <f>VLOOKUP(A30,'[6]Table 30'!A$4:G$31,5,)</f>
        <v>11.11</v>
      </c>
      <c r="M30" s="745">
        <v>0</v>
      </c>
      <c r="N30" s="746">
        <v>11.11</v>
      </c>
      <c r="O30" s="746">
        <f>VLOOKUP(A30,'[6]Table 30'!A$4:G$31,6,)</f>
        <v>0</v>
      </c>
      <c r="P30" s="745">
        <f>VLOOKUP(A30,'[5]Table 30'!A$5:E$32,4,0)</f>
        <v>100</v>
      </c>
      <c r="Q30" s="1"/>
    </row>
    <row r="31" spans="1:17" ht="16.5" x14ac:dyDescent="0.3">
      <c r="A31" s="781" t="s">
        <v>60</v>
      </c>
      <c r="B31" s="782">
        <v>10.87</v>
      </c>
      <c r="C31" s="746">
        <f>VLOOKUP(A31,'[6]Table 30'!A$4:G$31,2,)</f>
        <v>6.25</v>
      </c>
      <c r="D31" s="745">
        <f>VLOOKUP(A31,'[5]Table 30'!A$5:E$33,2,0)</f>
        <v>0</v>
      </c>
      <c r="E31" s="782">
        <v>78.260000000000005</v>
      </c>
      <c r="F31" s="746">
        <f>VLOOKUP(A31,'[6]Table 30'!A$4:G$31,3,)</f>
        <v>87.5</v>
      </c>
      <c r="G31" s="745">
        <v>0</v>
      </c>
      <c r="H31" s="746">
        <v>0</v>
      </c>
      <c r="I31" s="746">
        <f>VLOOKUP(A31,'[6]Table 30'!A$4:G$31,4,)</f>
        <v>0</v>
      </c>
      <c r="J31" s="746">
        <f>VLOOKUP(A31,'[5]Table 30'!A$5:E$33,3,0)</f>
        <v>0</v>
      </c>
      <c r="K31" s="782">
        <v>0</v>
      </c>
      <c r="L31" s="746">
        <f>VLOOKUP(A31,'[6]Table 30'!A$4:G$31,5,)</f>
        <v>0</v>
      </c>
      <c r="M31" s="745">
        <v>0</v>
      </c>
      <c r="N31" s="746">
        <v>10.87</v>
      </c>
      <c r="O31" s="746">
        <f>VLOOKUP(A31,'[6]Table 30'!A$4:G$31,6,)</f>
        <v>6.25</v>
      </c>
      <c r="P31" s="745">
        <f>VLOOKUP(A31,'[5]Table 30'!A$5:E$32,4,0)</f>
        <v>100</v>
      </c>
      <c r="Q31" s="1"/>
    </row>
    <row r="32" spans="1:17" ht="17.25" thickBot="1" x14ac:dyDescent="0.35">
      <c r="A32" s="783" t="s">
        <v>62</v>
      </c>
      <c r="B32" s="784">
        <v>11.29</v>
      </c>
      <c r="C32" s="748">
        <f>VLOOKUP(A32,'[6]Table 30'!A$4:G$31,2,)</f>
        <v>4.17</v>
      </c>
      <c r="D32" s="747">
        <f>VLOOKUP(A32,'[5]Table 30'!A$5:E$33,2,0)</f>
        <v>42.86</v>
      </c>
      <c r="E32" s="784">
        <v>88.71</v>
      </c>
      <c r="F32" s="748">
        <f>VLOOKUP(A32,'[6]Table 30'!A$4:G$31,3,)</f>
        <v>95.83</v>
      </c>
      <c r="G32" s="747">
        <v>0</v>
      </c>
      <c r="H32" s="748">
        <v>0</v>
      </c>
      <c r="I32" s="748">
        <f>VLOOKUP(A32,'[6]Table 30'!A$4:G$31,4,)</f>
        <v>0</v>
      </c>
      <c r="J32" s="747">
        <f>VLOOKUP(A32,'[5]Table 30'!A$5:E$33,3,0)</f>
        <v>0</v>
      </c>
      <c r="K32" s="784">
        <v>0</v>
      </c>
      <c r="L32" s="748">
        <f>VLOOKUP(A32,'[6]Table 30'!A$4:G$31,5,)</f>
        <v>0</v>
      </c>
      <c r="M32" s="747">
        <v>0</v>
      </c>
      <c r="N32" s="748">
        <v>0</v>
      </c>
      <c r="O32" s="748">
        <f>VLOOKUP(A32,'[6]Table 30'!A$4:G$31,6,)</f>
        <v>0</v>
      </c>
      <c r="P32" s="747">
        <f>VLOOKUP(A32,'[5]Table 30'!A$5:E$32,4,0)</f>
        <v>57.14</v>
      </c>
      <c r="Q32" s="1"/>
    </row>
    <row r="33" spans="1:17" ht="18" thickTop="1" thickBot="1" x14ac:dyDescent="0.35">
      <c r="A33" s="774" t="s">
        <v>113</v>
      </c>
      <c r="B33" s="522">
        <v>16.02</v>
      </c>
      <c r="C33" s="501">
        <v>30.35</v>
      </c>
      <c r="D33" s="750">
        <f>VLOOKUP(A33,'[5]Table 30'!A$5:E$33,2,0)</f>
        <v>14.15</v>
      </c>
      <c r="E33" s="785">
        <v>61.97</v>
      </c>
      <c r="F33" s="785">
        <v>35.82</v>
      </c>
      <c r="G33" s="775">
        <v>0</v>
      </c>
      <c r="H33" s="776">
        <v>0</v>
      </c>
      <c r="I33" s="776">
        <f>VLOOKUP(A33,'[6]Table 30'!A$4:G$31,4,)</f>
        <v>0</v>
      </c>
      <c r="J33" s="775">
        <f>VLOOKUP(A33,'[5]Table 30'!A$5:E$33,3,0)</f>
        <v>0.49</v>
      </c>
      <c r="K33" s="777">
        <v>1.48</v>
      </c>
      <c r="L33" s="785">
        <v>15.42</v>
      </c>
      <c r="M33" s="775">
        <v>0</v>
      </c>
      <c r="N33" s="785">
        <v>20.46</v>
      </c>
      <c r="O33" s="785">
        <v>12.44</v>
      </c>
      <c r="P33" s="775">
        <f>VLOOKUP(A33,'[5]Table 30'!A$5:E$32,4,0)</f>
        <v>85.37</v>
      </c>
      <c r="Q33" s="1"/>
    </row>
    <row r="34" spans="1:17" ht="18" thickTop="1" thickBot="1" x14ac:dyDescent="0.35">
      <c r="A34" s="778" t="s">
        <v>124</v>
      </c>
      <c r="B34" s="786">
        <v>19.43</v>
      </c>
      <c r="C34" s="779">
        <f>VLOOKUP(A34,'[6]Table 30'!A$4:G$31,2,)</f>
        <v>30.35</v>
      </c>
      <c r="D34" s="780">
        <v>0</v>
      </c>
      <c r="E34" s="787">
        <v>33.18</v>
      </c>
      <c r="F34" s="779">
        <f>VLOOKUP(A34,'[6]Table 30'!A$4:G$31,3,)</f>
        <v>35.82</v>
      </c>
      <c r="G34" s="780">
        <v>0</v>
      </c>
      <c r="H34" s="787">
        <v>7.11</v>
      </c>
      <c r="I34" s="779">
        <f>VLOOKUP(A34,'[6]Table 30'!A$4:G$31,4,)</f>
        <v>5.97</v>
      </c>
      <c r="J34" s="780">
        <v>0</v>
      </c>
      <c r="K34" s="787">
        <v>19.43</v>
      </c>
      <c r="L34" s="779">
        <f>VLOOKUP(A34,'[6]Table 30'!A$4:G$31,5,)</f>
        <v>15.42</v>
      </c>
      <c r="M34" s="780">
        <v>0</v>
      </c>
      <c r="N34" s="787">
        <v>20.85</v>
      </c>
      <c r="O34" s="779">
        <f>VLOOKUP(A34,'[6]Table 30'!A$4:G$31,6,)</f>
        <v>12.44</v>
      </c>
      <c r="P34" s="780">
        <v>0</v>
      </c>
      <c r="Q34" s="1"/>
    </row>
    <row r="35" spans="1:17" ht="16.5" x14ac:dyDescent="0.3">
      <c r="A35" s="4" t="s">
        <v>106</v>
      </c>
      <c r="B35" s="1"/>
      <c r="C35" s="13"/>
      <c r="D35" s="3"/>
      <c r="E35" s="91"/>
      <c r="F35" s="3"/>
      <c r="G35" s="3"/>
      <c r="H35" s="91"/>
      <c r="I35" s="3"/>
      <c r="J35" s="3"/>
      <c r="K35" s="92"/>
      <c r="L35" s="3"/>
      <c r="M35" s="3"/>
      <c r="N35" s="91"/>
      <c r="O35" s="3"/>
      <c r="P35" s="91"/>
      <c r="Q35" s="1"/>
    </row>
    <row r="36" spans="1:17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6">
    <mergeCell ref="N4:P4"/>
    <mergeCell ref="A4:A5"/>
    <mergeCell ref="B4:D4"/>
    <mergeCell ref="E4:G4"/>
    <mergeCell ref="H4:J4"/>
    <mergeCell ref="K4:M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1"/>
  <sheetViews>
    <sheetView workbookViewId="0">
      <selection activeCell="W21" sqref="W21"/>
    </sheetView>
  </sheetViews>
  <sheetFormatPr defaultRowHeight="15" x14ac:dyDescent="0.25"/>
  <cols>
    <col min="1" max="1" width="15.7109375" customWidth="1"/>
    <col min="2" max="2" width="5.5703125" bestFit="1" customWidth="1"/>
    <col min="3" max="3" width="6.5703125" bestFit="1" customWidth="1"/>
    <col min="4" max="5" width="5.5703125" bestFit="1" customWidth="1"/>
    <col min="6" max="6" width="5.7109375" bestFit="1" customWidth="1"/>
    <col min="7" max="10" width="4.7109375" bestFit="1" customWidth="1"/>
    <col min="11" max="11" width="6.42578125" customWidth="1"/>
    <col min="12" max="12" width="4.7109375" bestFit="1" customWidth="1"/>
    <col min="13" max="13" width="6.28515625" customWidth="1"/>
    <col min="14" max="14" width="7" bestFit="1" customWidth="1"/>
    <col min="15" max="15" width="6.7109375" bestFit="1" customWidth="1"/>
    <col min="16" max="16" width="6" customWidth="1"/>
    <col min="18" max="18" width="15.140625" bestFit="1" customWidth="1"/>
  </cols>
  <sheetData>
    <row r="3" spans="1:17" ht="17.25" thickBot="1" x14ac:dyDescent="0.35">
      <c r="A3" s="10" t="s">
        <v>344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7.25" thickBot="1" x14ac:dyDescent="0.35">
      <c r="A4" s="1020" t="s">
        <v>107</v>
      </c>
      <c r="B4" s="957" t="s">
        <v>178</v>
      </c>
      <c r="C4" s="958"/>
      <c r="D4" s="959"/>
      <c r="E4" s="958" t="s">
        <v>179</v>
      </c>
      <c r="F4" s="958"/>
      <c r="G4" s="958"/>
      <c r="H4" s="957" t="s">
        <v>180</v>
      </c>
      <c r="I4" s="958"/>
      <c r="J4" s="959"/>
      <c r="K4" s="961" t="s">
        <v>181</v>
      </c>
      <c r="L4" s="962"/>
      <c r="M4" s="963"/>
      <c r="N4" s="958" t="s">
        <v>182</v>
      </c>
      <c r="O4" s="958"/>
      <c r="P4" s="959"/>
      <c r="Q4" s="1"/>
    </row>
    <row r="5" spans="1:17" ht="50.25" thickBot="1" x14ac:dyDescent="0.35">
      <c r="A5" s="956"/>
      <c r="B5" s="29" t="s">
        <v>75</v>
      </c>
      <c r="C5" s="21" t="s">
        <v>76</v>
      </c>
      <c r="D5" s="22" t="s">
        <v>77</v>
      </c>
      <c r="E5" s="21" t="s">
        <v>75</v>
      </c>
      <c r="F5" s="21" t="s">
        <v>76</v>
      </c>
      <c r="G5" s="21" t="s">
        <v>77</v>
      </c>
      <c r="H5" s="29" t="s">
        <v>75</v>
      </c>
      <c r="I5" s="21" t="s">
        <v>76</v>
      </c>
      <c r="J5" s="22" t="s">
        <v>77</v>
      </c>
      <c r="K5" s="29" t="s">
        <v>75</v>
      </c>
      <c r="L5" s="21" t="s">
        <v>76</v>
      </c>
      <c r="M5" s="22" t="s">
        <v>77</v>
      </c>
      <c r="N5" s="21" t="s">
        <v>75</v>
      </c>
      <c r="O5" s="21" t="s">
        <v>76</v>
      </c>
      <c r="P5" s="22" t="s">
        <v>77</v>
      </c>
      <c r="Q5" s="1"/>
    </row>
    <row r="6" spans="1:17" ht="17.25" thickTop="1" x14ac:dyDescent="0.3">
      <c r="A6" s="12" t="s">
        <v>103</v>
      </c>
      <c r="B6" s="507">
        <v>66.67</v>
      </c>
      <c r="C6" s="90">
        <v>50</v>
      </c>
      <c r="D6" s="788">
        <v>0</v>
      </c>
      <c r="E6" s="90">
        <v>0</v>
      </c>
      <c r="F6" s="90">
        <v>0</v>
      </c>
      <c r="G6" s="90">
        <v>0</v>
      </c>
      <c r="H6" s="789">
        <v>0</v>
      </c>
      <c r="I6" s="90">
        <v>0</v>
      </c>
      <c r="J6" s="788">
        <v>0</v>
      </c>
      <c r="K6" s="540">
        <v>0</v>
      </c>
      <c r="L6" s="90">
        <v>0</v>
      </c>
      <c r="M6" s="788">
        <v>0</v>
      </c>
      <c r="N6" s="92">
        <v>33.33</v>
      </c>
      <c r="O6" s="90"/>
      <c r="P6" s="790">
        <v>0</v>
      </c>
      <c r="Q6" s="1"/>
    </row>
    <row r="7" spans="1:17" ht="16.5" x14ac:dyDescent="0.3">
      <c r="A7" s="12" t="s">
        <v>109</v>
      </c>
      <c r="B7" s="507">
        <v>31.25</v>
      </c>
      <c r="C7" s="90">
        <v>25</v>
      </c>
      <c r="D7" s="788">
        <v>15.81</v>
      </c>
      <c r="E7" s="90">
        <v>0</v>
      </c>
      <c r="F7" s="90">
        <v>1.3</v>
      </c>
      <c r="G7" s="90">
        <v>0</v>
      </c>
      <c r="H7" s="789">
        <v>0</v>
      </c>
      <c r="I7" s="90">
        <v>0</v>
      </c>
      <c r="J7" s="788">
        <v>0.7</v>
      </c>
      <c r="K7" s="540">
        <v>3.13</v>
      </c>
      <c r="L7" s="90">
        <v>4</v>
      </c>
      <c r="M7" s="788">
        <v>0</v>
      </c>
      <c r="N7" s="92">
        <v>65.63</v>
      </c>
      <c r="O7" s="69">
        <v>69.739999999999995</v>
      </c>
      <c r="P7" s="790">
        <v>83.46</v>
      </c>
      <c r="Q7" s="1"/>
    </row>
    <row r="8" spans="1:17" ht="16.5" x14ac:dyDescent="0.3">
      <c r="A8" s="12" t="s">
        <v>110</v>
      </c>
      <c r="B8" s="507">
        <v>100</v>
      </c>
      <c r="C8" s="90">
        <v>0</v>
      </c>
      <c r="D8" s="788">
        <v>0</v>
      </c>
      <c r="E8" s="90">
        <v>0</v>
      </c>
      <c r="F8" s="90">
        <v>0</v>
      </c>
      <c r="G8" s="90">
        <v>0</v>
      </c>
      <c r="H8" s="789">
        <v>0</v>
      </c>
      <c r="I8" s="90">
        <v>0</v>
      </c>
      <c r="J8" s="788"/>
      <c r="K8" s="540">
        <v>0</v>
      </c>
      <c r="L8" s="90">
        <v>0</v>
      </c>
      <c r="M8" s="788">
        <v>0</v>
      </c>
      <c r="N8" s="92">
        <v>0</v>
      </c>
      <c r="O8" s="90"/>
      <c r="P8" s="790">
        <v>0</v>
      </c>
      <c r="Q8" s="1"/>
    </row>
    <row r="9" spans="1:17" ht="16.5" x14ac:dyDescent="0.3">
      <c r="A9" s="12" t="s">
        <v>83</v>
      </c>
      <c r="B9" s="507">
        <v>28.89</v>
      </c>
      <c r="C9" s="90">
        <v>50</v>
      </c>
      <c r="D9" s="788">
        <v>0</v>
      </c>
      <c r="E9" s="90">
        <v>0</v>
      </c>
      <c r="F9" s="90">
        <v>0</v>
      </c>
      <c r="G9" s="90">
        <v>0</v>
      </c>
      <c r="H9" s="789">
        <v>0</v>
      </c>
      <c r="I9" s="90">
        <v>0</v>
      </c>
      <c r="J9" s="788"/>
      <c r="K9" s="789">
        <v>8.33</v>
      </c>
      <c r="L9" s="90">
        <v>0</v>
      </c>
      <c r="M9" s="788">
        <v>0</v>
      </c>
      <c r="N9" s="92">
        <v>62.22</v>
      </c>
      <c r="O9" s="69">
        <v>50</v>
      </c>
      <c r="P9" s="790">
        <v>0</v>
      </c>
      <c r="Q9" s="1"/>
    </row>
    <row r="10" spans="1:17" ht="16.5" x14ac:dyDescent="0.3">
      <c r="A10" s="12" t="s">
        <v>84</v>
      </c>
      <c r="B10" s="507">
        <v>11.11</v>
      </c>
      <c r="C10" s="90">
        <v>13.33</v>
      </c>
      <c r="D10" s="788">
        <v>0</v>
      </c>
      <c r="E10" s="92">
        <v>86.99</v>
      </c>
      <c r="F10" s="69">
        <v>86.39</v>
      </c>
      <c r="G10" s="90">
        <v>0</v>
      </c>
      <c r="H10" s="789">
        <v>0</v>
      </c>
      <c r="I10" s="90">
        <v>0</v>
      </c>
      <c r="J10" s="788"/>
      <c r="K10" s="789">
        <v>0.27</v>
      </c>
      <c r="L10" s="90">
        <v>0</v>
      </c>
      <c r="M10" s="788">
        <v>0</v>
      </c>
      <c r="N10" s="92">
        <v>1.63</v>
      </c>
      <c r="O10" s="69">
        <v>0.28000000000000003</v>
      </c>
      <c r="P10" s="790">
        <v>0</v>
      </c>
      <c r="Q10" s="1"/>
    </row>
    <row r="11" spans="1:17" ht="16.5" x14ac:dyDescent="0.3">
      <c r="A11" s="12" t="s">
        <v>97</v>
      </c>
      <c r="B11" s="789">
        <v>0</v>
      </c>
      <c r="C11" s="90">
        <v>100</v>
      </c>
      <c r="D11" s="788">
        <v>20</v>
      </c>
      <c r="E11" s="90">
        <v>0</v>
      </c>
      <c r="F11" s="90">
        <v>0</v>
      </c>
      <c r="G11" s="90">
        <v>0</v>
      </c>
      <c r="H11" s="789">
        <v>0</v>
      </c>
      <c r="I11" s="90">
        <v>0</v>
      </c>
      <c r="J11" s="788"/>
      <c r="K11" s="789">
        <v>0</v>
      </c>
      <c r="L11" s="90">
        <v>0</v>
      </c>
      <c r="M11" s="788">
        <v>0</v>
      </c>
      <c r="N11" s="92">
        <v>100</v>
      </c>
      <c r="O11" s="90"/>
      <c r="P11" s="790">
        <v>80</v>
      </c>
      <c r="Q11" s="1"/>
    </row>
    <row r="12" spans="1:17" ht="16.5" x14ac:dyDescent="0.3">
      <c r="A12" s="12" t="s">
        <v>100</v>
      </c>
      <c r="B12" s="789">
        <v>0</v>
      </c>
      <c r="C12" s="90">
        <v>0</v>
      </c>
      <c r="D12" s="788">
        <v>0</v>
      </c>
      <c r="E12" s="90">
        <v>0</v>
      </c>
      <c r="F12" s="90">
        <v>0</v>
      </c>
      <c r="G12" s="90">
        <v>0</v>
      </c>
      <c r="H12" s="789">
        <v>0</v>
      </c>
      <c r="I12" s="90">
        <v>0</v>
      </c>
      <c r="J12" s="788"/>
      <c r="K12" s="789">
        <v>0</v>
      </c>
      <c r="L12" s="90">
        <v>0</v>
      </c>
      <c r="M12" s="788">
        <v>0</v>
      </c>
      <c r="N12" s="92">
        <v>100</v>
      </c>
      <c r="O12" s="90"/>
      <c r="P12" s="790">
        <v>100</v>
      </c>
      <c r="Q12" s="1"/>
    </row>
    <row r="13" spans="1:17" ht="16.5" x14ac:dyDescent="0.3">
      <c r="A13" s="12" t="s">
        <v>89</v>
      </c>
      <c r="B13" s="789">
        <v>0</v>
      </c>
      <c r="C13" s="90">
        <v>0</v>
      </c>
      <c r="D13" s="788">
        <v>11.48</v>
      </c>
      <c r="E13" s="90">
        <v>0</v>
      </c>
      <c r="F13" s="90">
        <v>0</v>
      </c>
      <c r="G13" s="90">
        <v>0</v>
      </c>
      <c r="H13" s="789">
        <v>0</v>
      </c>
      <c r="I13" s="90">
        <v>0</v>
      </c>
      <c r="J13" s="788"/>
      <c r="K13" s="789">
        <v>0</v>
      </c>
      <c r="L13" s="90">
        <v>0</v>
      </c>
      <c r="M13" s="788">
        <v>0</v>
      </c>
      <c r="N13" s="92">
        <v>100</v>
      </c>
      <c r="O13" s="69">
        <v>100</v>
      </c>
      <c r="P13" s="790">
        <v>88.52</v>
      </c>
      <c r="Q13" s="1"/>
    </row>
    <row r="14" spans="1:17" ht="16.5" x14ac:dyDescent="0.3">
      <c r="A14" s="12" t="s">
        <v>90</v>
      </c>
      <c r="B14" s="789">
        <v>20</v>
      </c>
      <c r="C14" s="90">
        <v>0</v>
      </c>
      <c r="D14" s="788">
        <v>8</v>
      </c>
      <c r="E14" s="90">
        <v>0</v>
      </c>
      <c r="F14" s="90">
        <v>0</v>
      </c>
      <c r="G14" s="90">
        <v>0</v>
      </c>
      <c r="H14" s="789">
        <v>0</v>
      </c>
      <c r="I14" s="90">
        <v>0</v>
      </c>
      <c r="J14" s="788"/>
      <c r="K14" s="789">
        <v>0</v>
      </c>
      <c r="L14" s="90">
        <v>0</v>
      </c>
      <c r="M14" s="788">
        <v>0</v>
      </c>
      <c r="N14" s="92">
        <v>80</v>
      </c>
      <c r="O14" s="69">
        <v>100</v>
      </c>
      <c r="P14" s="790">
        <v>92</v>
      </c>
      <c r="Q14" s="1"/>
    </row>
    <row r="15" spans="1:17" ht="16.5" x14ac:dyDescent="0.3">
      <c r="A15" s="12" t="s">
        <v>99</v>
      </c>
      <c r="B15" s="789">
        <v>16.670000000000002</v>
      </c>
      <c r="C15" s="90">
        <v>0</v>
      </c>
      <c r="D15" s="788">
        <v>0</v>
      </c>
      <c r="E15" s="90">
        <v>0</v>
      </c>
      <c r="F15" s="90">
        <v>0</v>
      </c>
      <c r="G15" s="90">
        <v>0</v>
      </c>
      <c r="H15" s="789">
        <v>0</v>
      </c>
      <c r="I15" s="90">
        <v>0</v>
      </c>
      <c r="J15" s="788"/>
      <c r="K15" s="789">
        <v>0</v>
      </c>
      <c r="L15" s="90">
        <v>0</v>
      </c>
      <c r="M15" s="788">
        <v>0</v>
      </c>
      <c r="N15" s="92">
        <v>83.33</v>
      </c>
      <c r="O15" s="69">
        <v>50</v>
      </c>
      <c r="P15" s="790">
        <v>0</v>
      </c>
      <c r="Q15" s="1"/>
    </row>
    <row r="16" spans="1:17" ht="16.5" x14ac:dyDescent="0.3">
      <c r="A16" s="12" t="s">
        <v>91</v>
      </c>
      <c r="B16" s="789">
        <v>0</v>
      </c>
      <c r="C16" s="90">
        <v>50</v>
      </c>
      <c r="D16" s="788">
        <v>0</v>
      </c>
      <c r="E16" s="90">
        <v>0</v>
      </c>
      <c r="F16" s="90">
        <v>0</v>
      </c>
      <c r="G16" s="90">
        <v>0</v>
      </c>
      <c r="H16" s="789">
        <v>0</v>
      </c>
      <c r="I16" s="90">
        <v>0</v>
      </c>
      <c r="J16" s="788"/>
      <c r="K16" s="789">
        <v>0</v>
      </c>
      <c r="L16" s="90">
        <v>0</v>
      </c>
      <c r="M16" s="788">
        <v>0</v>
      </c>
      <c r="N16" s="92">
        <v>0</v>
      </c>
      <c r="O16" s="69">
        <v>50</v>
      </c>
      <c r="P16" s="790">
        <v>0</v>
      </c>
      <c r="Q16" s="1"/>
    </row>
    <row r="17" spans="1:17" ht="16.5" x14ac:dyDescent="0.3">
      <c r="A17" s="12" t="s">
        <v>94</v>
      </c>
      <c r="B17" s="789">
        <v>0</v>
      </c>
      <c r="C17" s="90">
        <v>0</v>
      </c>
      <c r="D17" s="788">
        <v>0</v>
      </c>
      <c r="E17" s="90">
        <v>0</v>
      </c>
      <c r="F17" s="90">
        <v>0</v>
      </c>
      <c r="G17" s="90">
        <v>0</v>
      </c>
      <c r="H17" s="789">
        <v>0</v>
      </c>
      <c r="I17" s="90">
        <v>0</v>
      </c>
      <c r="J17" s="788"/>
      <c r="K17" s="789">
        <v>0</v>
      </c>
      <c r="L17" s="90">
        <v>0</v>
      </c>
      <c r="M17" s="788">
        <v>0</v>
      </c>
      <c r="N17" s="92">
        <v>100</v>
      </c>
      <c r="O17" s="90"/>
      <c r="P17" s="790">
        <v>0</v>
      </c>
      <c r="Q17" s="1"/>
    </row>
    <row r="18" spans="1:17" ht="16.5" x14ac:dyDescent="0.3">
      <c r="A18" s="12" t="s">
        <v>95</v>
      </c>
      <c r="B18" s="789">
        <v>0</v>
      </c>
      <c r="C18" s="90">
        <v>0</v>
      </c>
      <c r="D18" s="788">
        <v>0</v>
      </c>
      <c r="E18" s="90">
        <v>0</v>
      </c>
      <c r="F18" s="90">
        <v>0</v>
      </c>
      <c r="G18" s="90">
        <v>0</v>
      </c>
      <c r="H18" s="789">
        <v>0</v>
      </c>
      <c r="I18" s="90">
        <v>0</v>
      </c>
      <c r="J18" s="788"/>
      <c r="K18" s="789">
        <v>50</v>
      </c>
      <c r="L18" s="90">
        <v>0</v>
      </c>
      <c r="M18" s="788">
        <v>0</v>
      </c>
      <c r="N18" s="92">
        <v>50</v>
      </c>
      <c r="O18" s="90"/>
      <c r="P18" s="790">
        <v>0</v>
      </c>
      <c r="Q18" s="1"/>
    </row>
    <row r="19" spans="1:17" ht="17.25" thickBot="1" x14ac:dyDescent="0.35">
      <c r="A19" s="24" t="s">
        <v>93</v>
      </c>
      <c r="B19" s="791">
        <v>0</v>
      </c>
      <c r="C19" s="792">
        <v>0</v>
      </c>
      <c r="D19" s="793">
        <v>0</v>
      </c>
      <c r="E19" s="792">
        <v>0</v>
      </c>
      <c r="F19" s="792">
        <v>0</v>
      </c>
      <c r="G19" s="792">
        <v>0</v>
      </c>
      <c r="H19" s="791">
        <v>0</v>
      </c>
      <c r="I19" s="792">
        <v>0</v>
      </c>
      <c r="J19" s="793"/>
      <c r="K19" s="791">
        <v>0</v>
      </c>
      <c r="L19" s="792">
        <v>0</v>
      </c>
      <c r="M19" s="793">
        <v>0</v>
      </c>
      <c r="N19" s="500">
        <v>100</v>
      </c>
      <c r="O19" s="792"/>
      <c r="P19" s="794">
        <v>0</v>
      </c>
      <c r="Q19" s="1"/>
    </row>
    <row r="20" spans="1:17" ht="18" thickTop="1" thickBot="1" x14ac:dyDescent="0.35">
      <c r="A20" s="23" t="s">
        <v>123</v>
      </c>
      <c r="B20" s="312">
        <v>16.02</v>
      </c>
      <c r="C20" s="799">
        <v>15.35</v>
      </c>
      <c r="D20" s="795">
        <v>14.15</v>
      </c>
      <c r="E20" s="799">
        <v>61.97</v>
      </c>
      <c r="F20" s="796">
        <v>66.5</v>
      </c>
      <c r="G20" s="796">
        <v>0</v>
      </c>
      <c r="H20" s="797">
        <v>0</v>
      </c>
      <c r="I20" s="796">
        <v>0</v>
      </c>
      <c r="J20" s="795">
        <v>0.5</v>
      </c>
      <c r="K20" s="797">
        <v>1.48</v>
      </c>
      <c r="L20" s="796">
        <v>0.6</v>
      </c>
      <c r="M20" s="795">
        <v>0</v>
      </c>
      <c r="N20" s="799">
        <v>20.46</v>
      </c>
      <c r="O20" s="799">
        <v>17.48</v>
      </c>
      <c r="P20" s="798">
        <v>85.37</v>
      </c>
      <c r="Q20" s="1"/>
    </row>
    <row r="21" spans="1:17" ht="16.5" x14ac:dyDescent="0.3">
      <c r="A21" s="4" t="s">
        <v>25</v>
      </c>
      <c r="B21" s="1"/>
      <c r="C21" s="90"/>
      <c r="D21" s="90"/>
      <c r="E21" s="91"/>
      <c r="F21" s="92"/>
      <c r="G21" s="92"/>
      <c r="H21" s="92"/>
      <c r="I21" s="92"/>
      <c r="J21" s="92"/>
      <c r="K21" s="1"/>
      <c r="L21" s="1"/>
      <c r="M21" s="1"/>
      <c r="N21" s="1"/>
      <c r="O21" s="1"/>
      <c r="P21" s="1"/>
      <c r="Q21" s="1"/>
    </row>
  </sheetData>
  <mergeCells count="6">
    <mergeCell ref="B4:D4"/>
    <mergeCell ref="E4:G4"/>
    <mergeCell ref="K4:M4"/>
    <mergeCell ref="N4:P4"/>
    <mergeCell ref="A4:A5"/>
    <mergeCell ref="H4:J4"/>
  </mergeCells>
  <pageMargins left="0.7" right="0.7" top="0.75" bottom="0.75" header="0.3" footer="0.3"/>
  <pageSetup orientation="portrait" horizontalDpi="4294967292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2"/>
  <sheetViews>
    <sheetView workbookViewId="0">
      <selection activeCell="W21" sqref="W21"/>
    </sheetView>
  </sheetViews>
  <sheetFormatPr defaultRowHeight="15" x14ac:dyDescent="0.25"/>
  <cols>
    <col min="1" max="1" width="15.42578125" customWidth="1"/>
    <col min="13" max="13" width="15.140625" bestFit="1" customWidth="1"/>
  </cols>
  <sheetData>
    <row r="3" spans="1:12" ht="17.25" thickBot="1" x14ac:dyDescent="0.35">
      <c r="A3" s="10" t="s">
        <v>345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 thickBot="1" x14ac:dyDescent="0.35">
      <c r="A4" s="1020" t="s">
        <v>143</v>
      </c>
      <c r="B4" s="957" t="s">
        <v>178</v>
      </c>
      <c r="C4" s="958"/>
      <c r="D4" s="957" t="s">
        <v>179</v>
      </c>
      <c r="E4" s="958"/>
      <c r="F4" s="957" t="s">
        <v>180</v>
      </c>
      <c r="G4" s="958"/>
      <c r="H4" s="957" t="s">
        <v>181</v>
      </c>
      <c r="I4" s="959"/>
      <c r="J4" s="957" t="s">
        <v>183</v>
      </c>
      <c r="K4" s="959"/>
      <c r="L4" s="1"/>
    </row>
    <row r="5" spans="1:12" ht="17.25" thickBot="1" x14ac:dyDescent="0.35">
      <c r="A5" s="1021"/>
      <c r="B5" s="800" t="s">
        <v>75</v>
      </c>
      <c r="C5" s="801" t="s">
        <v>76</v>
      </c>
      <c r="D5" s="800" t="s">
        <v>75</v>
      </c>
      <c r="E5" s="801" t="s">
        <v>76</v>
      </c>
      <c r="F5" s="800" t="s">
        <v>75</v>
      </c>
      <c r="G5" s="801" t="s">
        <v>76</v>
      </c>
      <c r="H5" s="800" t="s">
        <v>75</v>
      </c>
      <c r="I5" s="802" t="s">
        <v>76</v>
      </c>
      <c r="J5" s="800" t="s">
        <v>75</v>
      </c>
      <c r="K5" s="802" t="s">
        <v>76</v>
      </c>
      <c r="L5" s="1"/>
    </row>
    <row r="6" spans="1:12" ht="16.5" x14ac:dyDescent="0.3">
      <c r="A6" s="803" t="s">
        <v>103</v>
      </c>
      <c r="B6" s="807">
        <v>35.71</v>
      </c>
      <c r="C6" s="309">
        <v>22.22</v>
      </c>
      <c r="D6" s="807">
        <v>0</v>
      </c>
      <c r="E6" s="310">
        <v>0</v>
      </c>
      <c r="F6" s="309">
        <v>35.71</v>
      </c>
      <c r="G6" s="309">
        <v>38.89</v>
      </c>
      <c r="H6" s="807">
        <v>7.14</v>
      </c>
      <c r="I6" s="310">
        <v>22.22</v>
      </c>
      <c r="J6" s="309">
        <v>21.43</v>
      </c>
      <c r="K6" s="310">
        <v>16.670000000000002</v>
      </c>
      <c r="L6" s="1"/>
    </row>
    <row r="7" spans="1:12" ht="16.5" x14ac:dyDescent="0.3">
      <c r="A7" s="804" t="s">
        <v>109</v>
      </c>
      <c r="B7" s="538">
        <v>33.33</v>
      </c>
      <c r="C7" s="3">
        <v>28.95</v>
      </c>
      <c r="D7" s="538">
        <v>0</v>
      </c>
      <c r="E7" s="301">
        <v>0</v>
      </c>
      <c r="F7" s="3">
        <v>5.56</v>
      </c>
      <c r="G7" s="3">
        <v>10.53</v>
      </c>
      <c r="H7" s="538">
        <v>29.17</v>
      </c>
      <c r="I7" s="301">
        <v>21.05</v>
      </c>
      <c r="J7" s="3">
        <v>31.94</v>
      </c>
      <c r="K7" s="301">
        <v>39.47</v>
      </c>
      <c r="L7" s="1"/>
    </row>
    <row r="8" spans="1:12" ht="16.5" x14ac:dyDescent="0.3">
      <c r="A8" s="804" t="s">
        <v>110</v>
      </c>
      <c r="B8" s="538">
        <v>100</v>
      </c>
      <c r="C8" s="3">
        <v>88.89</v>
      </c>
      <c r="D8" s="538">
        <v>0</v>
      </c>
      <c r="E8" s="301">
        <v>0</v>
      </c>
      <c r="F8" s="3">
        <v>0</v>
      </c>
      <c r="G8" s="3">
        <v>11.11</v>
      </c>
      <c r="H8" s="538">
        <v>0</v>
      </c>
      <c r="I8" s="301">
        <v>0</v>
      </c>
      <c r="J8" s="3">
        <v>0</v>
      </c>
      <c r="K8" s="301">
        <v>0</v>
      </c>
      <c r="L8" s="1"/>
    </row>
    <row r="9" spans="1:12" ht="16.5" x14ac:dyDescent="0.3">
      <c r="A9" s="804" t="s">
        <v>122</v>
      </c>
      <c r="B9" s="538">
        <v>0</v>
      </c>
      <c r="C9" s="3">
        <v>0</v>
      </c>
      <c r="D9" s="538">
        <v>0</v>
      </c>
      <c r="E9" s="301">
        <v>0</v>
      </c>
      <c r="F9" s="3">
        <v>0</v>
      </c>
      <c r="G9" s="3">
        <v>0</v>
      </c>
      <c r="H9" s="538">
        <v>100</v>
      </c>
      <c r="I9" s="301">
        <v>0</v>
      </c>
      <c r="J9" s="3">
        <v>0</v>
      </c>
      <c r="K9" s="301">
        <v>0</v>
      </c>
      <c r="L9" s="1"/>
    </row>
    <row r="10" spans="1:12" ht="16.5" x14ac:dyDescent="0.3">
      <c r="A10" s="804" t="s">
        <v>104</v>
      </c>
      <c r="B10" s="538">
        <v>100</v>
      </c>
      <c r="C10" s="3">
        <v>0</v>
      </c>
      <c r="D10" s="538">
        <v>0</v>
      </c>
      <c r="E10" s="301">
        <v>0</v>
      </c>
      <c r="F10" s="3">
        <v>0</v>
      </c>
      <c r="G10" s="3">
        <v>0</v>
      </c>
      <c r="H10" s="538">
        <v>0</v>
      </c>
      <c r="I10" s="301">
        <v>0</v>
      </c>
      <c r="J10" s="3">
        <v>0</v>
      </c>
      <c r="K10" s="301">
        <v>0</v>
      </c>
      <c r="L10" s="1"/>
    </row>
    <row r="11" spans="1:12" ht="16.5" x14ac:dyDescent="0.3">
      <c r="A11" s="804" t="s">
        <v>83</v>
      </c>
      <c r="B11" s="538">
        <v>18.52</v>
      </c>
      <c r="C11" s="3">
        <v>50</v>
      </c>
      <c r="D11" s="538">
        <v>0</v>
      </c>
      <c r="E11" s="301">
        <v>0</v>
      </c>
      <c r="F11" s="3">
        <v>0</v>
      </c>
      <c r="G11" s="3">
        <v>0</v>
      </c>
      <c r="H11" s="538">
        <v>37.04</v>
      </c>
      <c r="I11" s="301">
        <v>28.57</v>
      </c>
      <c r="J11" s="3">
        <v>44.44</v>
      </c>
      <c r="K11" s="301">
        <v>21.43</v>
      </c>
      <c r="L11" s="1"/>
    </row>
    <row r="12" spans="1:12" ht="16.5" x14ac:dyDescent="0.3">
      <c r="A12" s="804" t="s">
        <v>84</v>
      </c>
      <c r="B12" s="538">
        <v>0</v>
      </c>
      <c r="C12" s="3">
        <v>19.100000000000001</v>
      </c>
      <c r="D12" s="538">
        <v>97.22</v>
      </c>
      <c r="E12" s="301">
        <v>80.900000000000006</v>
      </c>
      <c r="F12" s="3">
        <v>0</v>
      </c>
      <c r="G12" s="3">
        <v>0</v>
      </c>
      <c r="H12" s="538">
        <v>0</v>
      </c>
      <c r="I12" s="301">
        <v>0</v>
      </c>
      <c r="J12" s="3">
        <v>2.78</v>
      </c>
      <c r="K12" s="301">
        <v>0</v>
      </c>
      <c r="L12" s="1"/>
    </row>
    <row r="13" spans="1:12" ht="16.5" x14ac:dyDescent="0.3">
      <c r="A13" s="804" t="s">
        <v>86</v>
      </c>
      <c r="B13" s="538">
        <v>0</v>
      </c>
      <c r="C13" s="3">
        <v>0</v>
      </c>
      <c r="D13" s="538">
        <v>0</v>
      </c>
      <c r="E13" s="301">
        <v>0</v>
      </c>
      <c r="F13" s="3">
        <v>0</v>
      </c>
      <c r="G13" s="3">
        <v>0</v>
      </c>
      <c r="H13" s="538">
        <v>100</v>
      </c>
      <c r="I13" s="301">
        <v>100</v>
      </c>
      <c r="J13" s="3">
        <v>0</v>
      </c>
      <c r="K13" s="301">
        <v>0</v>
      </c>
      <c r="L13" s="1"/>
    </row>
    <row r="14" spans="1:12" ht="16.5" x14ac:dyDescent="0.3">
      <c r="A14" s="804" t="s">
        <v>97</v>
      </c>
      <c r="B14" s="538">
        <v>33.33</v>
      </c>
      <c r="C14" s="3">
        <v>100</v>
      </c>
      <c r="D14" s="538">
        <v>0</v>
      </c>
      <c r="E14" s="301">
        <v>0</v>
      </c>
      <c r="F14" s="3">
        <v>0</v>
      </c>
      <c r="G14" s="3">
        <v>0</v>
      </c>
      <c r="H14" s="538">
        <v>66.67</v>
      </c>
      <c r="I14" s="301">
        <v>0</v>
      </c>
      <c r="J14" s="3">
        <v>0</v>
      </c>
      <c r="K14" s="301">
        <v>0</v>
      </c>
      <c r="L14" s="1"/>
    </row>
    <row r="15" spans="1:12" ht="16.5" x14ac:dyDescent="0.3">
      <c r="A15" s="804" t="s">
        <v>100</v>
      </c>
      <c r="B15" s="538">
        <v>0</v>
      </c>
      <c r="C15" s="3">
        <v>25</v>
      </c>
      <c r="D15" s="538">
        <v>0</v>
      </c>
      <c r="E15" s="301">
        <v>0</v>
      </c>
      <c r="F15" s="3">
        <v>0</v>
      </c>
      <c r="G15" s="3">
        <v>0</v>
      </c>
      <c r="H15" s="538">
        <v>100</v>
      </c>
      <c r="I15" s="301">
        <v>75</v>
      </c>
      <c r="J15" s="3">
        <v>0</v>
      </c>
      <c r="K15" s="301">
        <v>0</v>
      </c>
      <c r="L15" s="1"/>
    </row>
    <row r="16" spans="1:12" ht="16.5" x14ac:dyDescent="0.3">
      <c r="A16" s="804" t="s">
        <v>89</v>
      </c>
      <c r="B16" s="538">
        <v>0</v>
      </c>
      <c r="C16" s="3">
        <v>0</v>
      </c>
      <c r="D16" s="538">
        <v>0</v>
      </c>
      <c r="E16" s="301">
        <v>0</v>
      </c>
      <c r="F16" s="3">
        <v>0</v>
      </c>
      <c r="G16" s="3">
        <v>0</v>
      </c>
      <c r="H16" s="538">
        <v>100</v>
      </c>
      <c r="I16" s="301">
        <v>50</v>
      </c>
      <c r="J16" s="3">
        <v>0</v>
      </c>
      <c r="K16" s="301">
        <v>50</v>
      </c>
      <c r="L16" s="1"/>
    </row>
    <row r="17" spans="1:12" ht="16.5" x14ac:dyDescent="0.3">
      <c r="A17" s="804" t="s">
        <v>90</v>
      </c>
      <c r="B17" s="538">
        <v>0</v>
      </c>
      <c r="C17" s="3">
        <v>0</v>
      </c>
      <c r="D17" s="538">
        <v>0</v>
      </c>
      <c r="E17" s="301">
        <v>0</v>
      </c>
      <c r="F17" s="3">
        <v>0</v>
      </c>
      <c r="G17" s="3">
        <v>0</v>
      </c>
      <c r="H17" s="538">
        <v>0</v>
      </c>
      <c r="I17" s="301">
        <v>75</v>
      </c>
      <c r="J17" s="3">
        <v>100</v>
      </c>
      <c r="K17" s="301">
        <v>25</v>
      </c>
      <c r="L17" s="1"/>
    </row>
    <row r="18" spans="1:12" ht="16.5" x14ac:dyDescent="0.3">
      <c r="A18" s="804" t="s">
        <v>102</v>
      </c>
      <c r="B18" s="538">
        <v>0</v>
      </c>
      <c r="C18" s="3">
        <v>0</v>
      </c>
      <c r="D18" s="538">
        <v>0</v>
      </c>
      <c r="E18" s="301">
        <v>0</v>
      </c>
      <c r="F18" s="3">
        <v>0</v>
      </c>
      <c r="G18" s="3">
        <v>0</v>
      </c>
      <c r="H18" s="538">
        <v>100</v>
      </c>
      <c r="I18" s="301">
        <v>100</v>
      </c>
      <c r="J18" s="3">
        <v>0</v>
      </c>
      <c r="K18" s="301">
        <v>0</v>
      </c>
      <c r="L18" s="1"/>
    </row>
    <row r="19" spans="1:12" ht="16.5" x14ac:dyDescent="0.3">
      <c r="A19" s="804" t="s">
        <v>94</v>
      </c>
      <c r="B19" s="538">
        <v>40</v>
      </c>
      <c r="C19" s="3">
        <v>60</v>
      </c>
      <c r="D19" s="538">
        <v>0</v>
      </c>
      <c r="E19" s="301">
        <v>0</v>
      </c>
      <c r="F19" s="3">
        <v>0</v>
      </c>
      <c r="G19" s="3">
        <v>0</v>
      </c>
      <c r="H19" s="538">
        <v>0</v>
      </c>
      <c r="I19" s="301">
        <v>0</v>
      </c>
      <c r="J19" s="3">
        <v>60</v>
      </c>
      <c r="K19" s="301">
        <v>40</v>
      </c>
      <c r="L19" s="1"/>
    </row>
    <row r="20" spans="1:12" ht="16.5" x14ac:dyDescent="0.3">
      <c r="A20" s="804" t="s">
        <v>95</v>
      </c>
      <c r="B20" s="538">
        <v>100</v>
      </c>
      <c r="C20" s="3">
        <v>100</v>
      </c>
      <c r="D20" s="538">
        <v>0</v>
      </c>
      <c r="E20" s="301">
        <v>0</v>
      </c>
      <c r="F20" s="3">
        <v>0</v>
      </c>
      <c r="G20" s="3">
        <v>0</v>
      </c>
      <c r="H20" s="538">
        <v>0</v>
      </c>
      <c r="I20" s="301">
        <v>0</v>
      </c>
      <c r="J20" s="3">
        <v>0</v>
      </c>
      <c r="K20" s="301">
        <v>0</v>
      </c>
      <c r="L20" s="1"/>
    </row>
    <row r="21" spans="1:12" ht="17.25" thickBot="1" x14ac:dyDescent="0.35">
      <c r="A21" s="805" t="s">
        <v>93</v>
      </c>
      <c r="B21" s="808">
        <v>0</v>
      </c>
      <c r="C21" s="810">
        <v>100</v>
      </c>
      <c r="D21" s="808">
        <v>0</v>
      </c>
      <c r="E21" s="811">
        <v>0</v>
      </c>
      <c r="F21" s="810">
        <v>100</v>
      </c>
      <c r="G21" s="810">
        <v>0</v>
      </c>
      <c r="H21" s="808">
        <v>0</v>
      </c>
      <c r="I21" s="811">
        <v>0</v>
      </c>
      <c r="J21" s="810">
        <v>0</v>
      </c>
      <c r="K21" s="811">
        <v>0</v>
      </c>
      <c r="L21" s="1"/>
    </row>
    <row r="22" spans="1:12" ht="18" thickTop="1" thickBot="1" x14ac:dyDescent="0.35">
      <c r="A22" s="806" t="s">
        <v>124</v>
      </c>
      <c r="B22" s="809">
        <v>19.43</v>
      </c>
      <c r="C22" s="313">
        <v>30.35</v>
      </c>
      <c r="D22" s="809">
        <v>33.18</v>
      </c>
      <c r="E22" s="304">
        <v>35.82</v>
      </c>
      <c r="F22" s="313">
        <v>7.11</v>
      </c>
      <c r="G22" s="313">
        <v>5.97</v>
      </c>
      <c r="H22" s="313">
        <v>19.43</v>
      </c>
      <c r="I22" s="313">
        <v>15.42</v>
      </c>
      <c r="J22" s="313">
        <v>20.85</v>
      </c>
      <c r="K22" s="304">
        <v>12.44</v>
      </c>
      <c r="L22" s="1"/>
    </row>
  </sheetData>
  <mergeCells count="6">
    <mergeCell ref="A4:A5"/>
    <mergeCell ref="J4:K4"/>
    <mergeCell ref="H4:I4"/>
    <mergeCell ref="F4:G4"/>
    <mergeCell ref="D4:E4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workbookViewId="0">
      <selection activeCell="H8" sqref="H8"/>
    </sheetView>
  </sheetViews>
  <sheetFormatPr defaultColWidth="18.42578125" defaultRowHeight="16.5" x14ac:dyDescent="0.3"/>
  <cols>
    <col min="1" max="1" width="16.140625" style="1" customWidth="1"/>
    <col min="2" max="2" width="11.85546875" style="1" bestFit="1" customWidth="1"/>
    <col min="3" max="3" width="16.140625" style="1" customWidth="1"/>
    <col min="4" max="4" width="12.7109375" style="1" customWidth="1"/>
    <col min="5" max="6" width="11.42578125" style="1" bestFit="1" customWidth="1"/>
    <col min="7" max="16384" width="18.42578125" style="1"/>
  </cols>
  <sheetData>
    <row r="2" spans="1:6" s="45" customFormat="1" ht="17.25" thickBot="1" x14ac:dyDescent="0.35">
      <c r="A2" s="129" t="s">
        <v>26</v>
      </c>
    </row>
    <row r="3" spans="1:6" s="45" customFormat="1" ht="50.25" thickBot="1" x14ac:dyDescent="0.35">
      <c r="A3" s="317" t="s">
        <v>260</v>
      </c>
      <c r="B3" s="318" t="s">
        <v>27</v>
      </c>
      <c r="C3" s="318" t="s">
        <v>28</v>
      </c>
      <c r="D3" s="318" t="s">
        <v>29</v>
      </c>
      <c r="E3" s="318" t="s">
        <v>30</v>
      </c>
      <c r="F3" s="319" t="s">
        <v>31</v>
      </c>
    </row>
    <row r="4" spans="1:6" s="45" customFormat="1" x14ac:dyDescent="0.3">
      <c r="A4" s="308" t="s">
        <v>32</v>
      </c>
      <c r="B4" s="309">
        <v>0</v>
      </c>
      <c r="C4" s="309">
        <v>5894.6</v>
      </c>
      <c r="D4" s="309">
        <v>1698</v>
      </c>
      <c r="E4" s="309">
        <v>0</v>
      </c>
      <c r="F4" s="310">
        <v>7592.6</v>
      </c>
    </row>
    <row r="5" spans="1:6" s="45" customFormat="1" x14ac:dyDescent="0.3">
      <c r="A5" s="311" t="s">
        <v>33</v>
      </c>
      <c r="B5" s="3">
        <v>0</v>
      </c>
      <c r="C5" s="3">
        <v>25561.9</v>
      </c>
      <c r="D5" s="3">
        <v>3190.7</v>
      </c>
      <c r="E5" s="3">
        <v>0</v>
      </c>
      <c r="F5" s="301">
        <v>28752.7</v>
      </c>
    </row>
    <row r="6" spans="1:6" s="45" customFormat="1" x14ac:dyDescent="0.3">
      <c r="A6" s="311" t="s">
        <v>34</v>
      </c>
      <c r="B6" s="3">
        <v>0</v>
      </c>
      <c r="C6" s="3">
        <v>7597.3</v>
      </c>
      <c r="D6" s="3">
        <v>2686.2</v>
      </c>
      <c r="E6" s="3">
        <v>0</v>
      </c>
      <c r="F6" s="301">
        <v>10283.5</v>
      </c>
    </row>
    <row r="7" spans="1:6" s="45" customFormat="1" x14ac:dyDescent="0.3">
      <c r="A7" s="311" t="s">
        <v>35</v>
      </c>
      <c r="B7" s="3">
        <v>0</v>
      </c>
      <c r="C7" s="3">
        <v>53698.6</v>
      </c>
      <c r="D7" s="3">
        <v>6302.5</v>
      </c>
      <c r="E7" s="3" t="s">
        <v>36</v>
      </c>
      <c r="F7" s="301">
        <v>60001.1</v>
      </c>
    </row>
    <row r="8" spans="1:6" s="45" customFormat="1" x14ac:dyDescent="0.3">
      <c r="A8" s="311" t="s">
        <v>37</v>
      </c>
      <c r="B8" s="3">
        <v>0</v>
      </c>
      <c r="C8" s="3">
        <v>48939.5</v>
      </c>
      <c r="D8" s="3">
        <v>11095.9</v>
      </c>
      <c r="E8" s="3">
        <v>0</v>
      </c>
      <c r="F8" s="301">
        <v>60035.4</v>
      </c>
    </row>
    <row r="9" spans="1:6" s="45" customFormat="1" x14ac:dyDescent="0.3">
      <c r="A9" s="311" t="s">
        <v>38</v>
      </c>
      <c r="B9" s="3">
        <v>3531.7</v>
      </c>
      <c r="C9" s="3">
        <v>43598.2</v>
      </c>
      <c r="D9" s="3">
        <v>3674</v>
      </c>
      <c r="E9" s="3">
        <v>0</v>
      </c>
      <c r="F9" s="301">
        <v>50803.9</v>
      </c>
    </row>
    <row r="10" spans="1:6" s="45" customFormat="1" x14ac:dyDescent="0.3">
      <c r="A10" s="311" t="s">
        <v>39</v>
      </c>
      <c r="B10" s="3">
        <v>0</v>
      </c>
      <c r="C10" s="3">
        <v>39249.1</v>
      </c>
      <c r="D10" s="3">
        <v>6358</v>
      </c>
      <c r="E10" s="3">
        <v>1051.5</v>
      </c>
      <c r="F10" s="301">
        <v>46658.6</v>
      </c>
    </row>
    <row r="11" spans="1:6" s="45" customFormat="1" x14ac:dyDescent="0.3">
      <c r="A11" s="311" t="s">
        <v>40</v>
      </c>
      <c r="B11" s="3">
        <v>6217.8</v>
      </c>
      <c r="C11" s="3">
        <v>50410.8</v>
      </c>
      <c r="D11" s="3">
        <v>3402.8</v>
      </c>
      <c r="E11" s="3">
        <v>0</v>
      </c>
      <c r="F11" s="301">
        <v>60031.4</v>
      </c>
    </row>
    <row r="12" spans="1:6" s="45" customFormat="1" x14ac:dyDescent="0.3">
      <c r="A12" s="311" t="s">
        <v>41</v>
      </c>
      <c r="B12" s="3">
        <v>0</v>
      </c>
      <c r="C12" s="3">
        <v>52253.8</v>
      </c>
      <c r="D12" s="3">
        <v>4985.6000000000004</v>
      </c>
      <c r="E12" s="3">
        <v>0</v>
      </c>
      <c r="F12" s="301">
        <v>57239.4</v>
      </c>
    </row>
    <row r="13" spans="1:6" s="45" customFormat="1" x14ac:dyDescent="0.3">
      <c r="A13" s="311" t="s">
        <v>42</v>
      </c>
      <c r="B13" s="3">
        <v>0</v>
      </c>
      <c r="C13" s="3">
        <v>49946.6</v>
      </c>
      <c r="D13" s="3">
        <v>1955.5</v>
      </c>
      <c r="E13" s="3">
        <v>0</v>
      </c>
      <c r="F13" s="301">
        <v>51902.1</v>
      </c>
    </row>
    <row r="14" spans="1:6" s="45" customFormat="1" x14ac:dyDescent="0.3">
      <c r="A14" s="311" t="s">
        <v>43</v>
      </c>
      <c r="B14" s="3">
        <v>0</v>
      </c>
      <c r="C14" s="3">
        <v>52483.8</v>
      </c>
      <c r="D14" s="3">
        <v>5816.4</v>
      </c>
      <c r="E14" s="3">
        <v>0</v>
      </c>
      <c r="F14" s="301">
        <v>58300.2</v>
      </c>
    </row>
    <row r="15" spans="1:6" s="45" customFormat="1" x14ac:dyDescent="0.3">
      <c r="A15" s="311" t="s">
        <v>44</v>
      </c>
      <c r="B15" s="3">
        <v>6682.8</v>
      </c>
      <c r="C15" s="3">
        <v>55904.7</v>
      </c>
      <c r="D15" s="3">
        <v>799.4</v>
      </c>
      <c r="E15" s="3">
        <v>0</v>
      </c>
      <c r="F15" s="301">
        <v>63386.8</v>
      </c>
    </row>
    <row r="16" spans="1:6" s="45" customFormat="1" x14ac:dyDescent="0.3">
      <c r="A16" s="311" t="s">
        <v>45</v>
      </c>
      <c r="B16" s="3">
        <v>1652.2</v>
      </c>
      <c r="C16" s="3">
        <v>50755.4</v>
      </c>
      <c r="D16" s="3">
        <v>505.1</v>
      </c>
      <c r="E16" s="3">
        <v>3613.3</v>
      </c>
      <c r="F16" s="301">
        <v>56526</v>
      </c>
    </row>
    <row r="17" spans="1:6" s="45" customFormat="1" x14ac:dyDescent="0.3">
      <c r="A17" s="311" t="s">
        <v>46</v>
      </c>
      <c r="B17" s="3">
        <v>411.7</v>
      </c>
      <c r="C17" s="3">
        <v>26886.6</v>
      </c>
      <c r="D17" s="3">
        <v>0</v>
      </c>
      <c r="E17" s="3">
        <v>822.2</v>
      </c>
      <c r="F17" s="301">
        <v>28120.5</v>
      </c>
    </row>
    <row r="18" spans="1:6" s="45" customFormat="1" x14ac:dyDescent="0.3">
      <c r="A18" s="311" t="s">
        <v>47</v>
      </c>
      <c r="B18" s="3">
        <v>1780.3</v>
      </c>
      <c r="C18" s="3">
        <v>37199.4</v>
      </c>
      <c r="D18" s="3">
        <v>801.9</v>
      </c>
      <c r="E18" s="3">
        <v>2691.3</v>
      </c>
      <c r="F18" s="301">
        <v>42473</v>
      </c>
    </row>
    <row r="19" spans="1:6" s="45" customFormat="1" x14ac:dyDescent="0.3">
      <c r="A19" s="311" t="s">
        <v>48</v>
      </c>
      <c r="B19" s="3">
        <v>1472.3</v>
      </c>
      <c r="C19" s="3">
        <v>51198.6</v>
      </c>
      <c r="D19" s="3">
        <v>914.3</v>
      </c>
      <c r="E19" s="3">
        <v>3910.9</v>
      </c>
      <c r="F19" s="301">
        <v>57496.1</v>
      </c>
    </row>
    <row r="20" spans="1:6" s="45" customFormat="1" x14ac:dyDescent="0.3">
      <c r="A20" s="311" t="s">
        <v>49</v>
      </c>
      <c r="B20" s="3">
        <v>953.5</v>
      </c>
      <c r="C20" s="3">
        <v>38535.1</v>
      </c>
      <c r="D20" s="3">
        <v>3069.1</v>
      </c>
      <c r="E20" s="3">
        <v>0</v>
      </c>
      <c r="F20" s="301">
        <v>42557.7</v>
      </c>
    </row>
    <row r="21" spans="1:6" s="45" customFormat="1" x14ac:dyDescent="0.3">
      <c r="A21" s="311" t="s">
        <v>50</v>
      </c>
      <c r="B21" s="3">
        <v>7549</v>
      </c>
      <c r="C21" s="3">
        <v>44064.1</v>
      </c>
      <c r="D21" s="3">
        <v>2371.1</v>
      </c>
      <c r="E21" s="3">
        <v>0</v>
      </c>
      <c r="F21" s="301">
        <v>53984.2</v>
      </c>
    </row>
    <row r="22" spans="1:6" s="45" customFormat="1" x14ac:dyDescent="0.3">
      <c r="A22" s="311" t="s">
        <v>51</v>
      </c>
      <c r="B22" s="3">
        <v>1528.5</v>
      </c>
      <c r="C22" s="3">
        <v>41718.199999999997</v>
      </c>
      <c r="D22" s="3">
        <v>1861</v>
      </c>
      <c r="E22" s="3">
        <v>0</v>
      </c>
      <c r="F22" s="301">
        <v>45107.7</v>
      </c>
    </row>
    <row r="23" spans="1:6" s="45" customFormat="1" x14ac:dyDescent="0.3">
      <c r="A23" s="311" t="s">
        <v>52</v>
      </c>
      <c r="B23" s="3">
        <v>0</v>
      </c>
      <c r="C23" s="3">
        <v>56044.5</v>
      </c>
      <c r="D23" s="3">
        <v>1489.5</v>
      </c>
      <c r="E23" s="3">
        <v>0</v>
      </c>
      <c r="F23" s="301">
        <v>57534</v>
      </c>
    </row>
    <row r="24" spans="1:6" s="45" customFormat="1" x14ac:dyDescent="0.3">
      <c r="A24" s="311" t="s">
        <v>53</v>
      </c>
      <c r="B24" s="3">
        <v>7.5</v>
      </c>
      <c r="C24" s="3">
        <v>33596.6</v>
      </c>
      <c r="D24" s="3">
        <v>1096.9000000000001</v>
      </c>
      <c r="E24" s="3">
        <v>0</v>
      </c>
      <c r="F24" s="301">
        <v>34701</v>
      </c>
    </row>
    <row r="25" spans="1:6" s="45" customFormat="1" x14ac:dyDescent="0.3">
      <c r="A25" s="311" t="s">
        <v>54</v>
      </c>
      <c r="B25" s="3">
        <v>0</v>
      </c>
      <c r="C25" s="3">
        <v>44013</v>
      </c>
      <c r="D25" s="3">
        <v>1459.7</v>
      </c>
      <c r="E25" s="3">
        <v>0</v>
      </c>
      <c r="F25" s="301">
        <v>45472.7</v>
      </c>
    </row>
    <row r="26" spans="1:6" s="45" customFormat="1" x14ac:dyDescent="0.3">
      <c r="A26" s="311" t="s">
        <v>55</v>
      </c>
      <c r="B26" s="3">
        <v>2475.5</v>
      </c>
      <c r="C26" s="3">
        <v>61872.1</v>
      </c>
      <c r="D26" s="3">
        <v>1674.2</v>
      </c>
      <c r="E26" s="3">
        <v>0</v>
      </c>
      <c r="F26" s="301">
        <v>66021.8</v>
      </c>
    </row>
    <row r="27" spans="1:6" s="45" customFormat="1" x14ac:dyDescent="0.3">
      <c r="A27" s="311" t="s">
        <v>56</v>
      </c>
      <c r="B27" s="3">
        <v>0</v>
      </c>
      <c r="C27" s="3">
        <v>55324.6</v>
      </c>
      <c r="D27" s="3">
        <v>3235.5</v>
      </c>
      <c r="E27" s="3">
        <v>0</v>
      </c>
      <c r="F27" s="301">
        <v>58560.2</v>
      </c>
    </row>
    <row r="28" spans="1:6" s="45" customFormat="1" x14ac:dyDescent="0.3">
      <c r="A28" s="311" t="s">
        <v>57</v>
      </c>
      <c r="B28" s="3">
        <v>0</v>
      </c>
      <c r="C28" s="3">
        <v>62330.9</v>
      </c>
      <c r="D28" s="3">
        <v>8108.5</v>
      </c>
      <c r="E28" s="3">
        <v>91762</v>
      </c>
      <c r="F28" s="301">
        <v>162201.29999999999</v>
      </c>
    </row>
    <row r="29" spans="1:6" s="45" customFormat="1" x14ac:dyDescent="0.3">
      <c r="A29" s="311" t="s">
        <v>58</v>
      </c>
      <c r="B29" s="3">
        <v>0</v>
      </c>
      <c r="C29" s="3">
        <v>71583.399999999994</v>
      </c>
      <c r="D29" s="3">
        <v>4786.8999999999996</v>
      </c>
      <c r="E29" s="3">
        <v>12813.8</v>
      </c>
      <c r="F29" s="301">
        <v>89184.1</v>
      </c>
    </row>
    <row r="30" spans="1:6" s="45" customFormat="1" x14ac:dyDescent="0.3">
      <c r="A30" s="311" t="s">
        <v>59</v>
      </c>
      <c r="B30" s="3">
        <v>0</v>
      </c>
      <c r="C30" s="3">
        <v>64327.7</v>
      </c>
      <c r="D30" s="3">
        <v>3156.7</v>
      </c>
      <c r="E30" s="3">
        <v>46806.1</v>
      </c>
      <c r="F30" s="301">
        <v>114290.4</v>
      </c>
    </row>
    <row r="31" spans="1:6" s="45" customFormat="1" x14ac:dyDescent="0.3">
      <c r="A31" s="311" t="s">
        <v>60</v>
      </c>
      <c r="B31" s="3">
        <v>0</v>
      </c>
      <c r="C31" s="3">
        <v>66696</v>
      </c>
      <c r="D31" s="3">
        <v>10604.4</v>
      </c>
      <c r="E31" s="3">
        <v>15350.6</v>
      </c>
      <c r="F31" s="301">
        <v>92650.9</v>
      </c>
    </row>
    <row r="32" spans="1:6" s="45" customFormat="1" x14ac:dyDescent="0.3">
      <c r="A32" s="311" t="s">
        <v>61</v>
      </c>
      <c r="B32" s="3">
        <v>0</v>
      </c>
      <c r="C32" s="3">
        <v>68594</v>
      </c>
      <c r="D32" s="3">
        <v>8088.6</v>
      </c>
      <c r="E32" s="3">
        <v>0</v>
      </c>
      <c r="F32" s="301">
        <v>76682.600000000006</v>
      </c>
    </row>
    <row r="33" spans="1:6" s="45" customFormat="1" ht="17.25" thickBot="1" x14ac:dyDescent="0.35">
      <c r="A33" s="312" t="s">
        <v>62</v>
      </c>
      <c r="B33" s="313">
        <v>0</v>
      </c>
      <c r="C33" s="313">
        <v>87766.1</v>
      </c>
      <c r="D33" s="313">
        <v>21253.1</v>
      </c>
      <c r="E33" s="313">
        <v>0</v>
      </c>
      <c r="F33" s="304">
        <v>109019.2</v>
      </c>
    </row>
    <row r="34" spans="1:6" s="166" customFormat="1" ht="33.75" thickBot="1" x14ac:dyDescent="0.3">
      <c r="A34" s="314" t="s">
        <v>63</v>
      </c>
      <c r="B34" s="315">
        <f>SUM(B4:B33)</f>
        <v>34262.800000000003</v>
      </c>
      <c r="C34" s="315">
        <v>1448045.5</v>
      </c>
      <c r="D34" s="315">
        <v>126441.3</v>
      </c>
      <c r="E34" s="315">
        <v>178821.6</v>
      </c>
      <c r="F34" s="316">
        <v>1787571.2</v>
      </c>
    </row>
    <row r="35" spans="1:6" s="45" customFormat="1" x14ac:dyDescent="0.3">
      <c r="A35" s="297" t="s">
        <v>25</v>
      </c>
      <c r="B35" s="297"/>
      <c r="C35" s="297"/>
      <c r="D35" s="297"/>
      <c r="E35" s="297"/>
      <c r="F35" s="297"/>
    </row>
    <row r="36" spans="1:6" x14ac:dyDescent="0.3">
      <c r="A36" s="92"/>
      <c r="B36" s="92"/>
      <c r="C36" s="92"/>
      <c r="D36" s="92"/>
      <c r="E36" s="92"/>
      <c r="F36" s="9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9"/>
  <sheetViews>
    <sheetView workbookViewId="0">
      <selection activeCell="U15" sqref="U15"/>
    </sheetView>
  </sheetViews>
  <sheetFormatPr defaultRowHeight="15" x14ac:dyDescent="0.25"/>
  <cols>
    <col min="1" max="1" width="12.28515625" customWidth="1"/>
    <col min="2" max="2" width="6.5703125" bestFit="1" customWidth="1"/>
    <col min="3" max="3" width="4.7109375" bestFit="1" customWidth="1"/>
    <col min="4" max="5" width="5.5703125" bestFit="1" customWidth="1"/>
    <col min="6" max="6" width="4.7109375" bestFit="1" customWidth="1"/>
    <col min="7" max="7" width="5.5703125" bestFit="1" customWidth="1"/>
    <col min="8" max="13" width="6.5703125" bestFit="1" customWidth="1"/>
    <col min="14" max="14" width="5.5703125" bestFit="1" customWidth="1"/>
    <col min="15" max="15" width="6.5703125" bestFit="1" customWidth="1"/>
    <col min="16" max="18" width="5.5703125" bestFit="1" customWidth="1"/>
    <col min="19" max="19" width="4.7109375" bestFit="1" customWidth="1"/>
  </cols>
  <sheetData>
    <row r="3" spans="1:20" ht="17.25" thickBot="1" x14ac:dyDescent="0.35">
      <c r="A3" s="10" t="s">
        <v>346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7.25" thickBot="1" x14ac:dyDescent="0.35">
      <c r="A4" s="1022" t="s">
        <v>65</v>
      </c>
      <c r="B4" s="1003" t="s">
        <v>184</v>
      </c>
      <c r="C4" s="1004"/>
      <c r="D4" s="1005"/>
      <c r="E4" s="1004" t="s">
        <v>185</v>
      </c>
      <c r="F4" s="1004"/>
      <c r="G4" s="1005"/>
      <c r="H4" s="1004" t="s">
        <v>186</v>
      </c>
      <c r="I4" s="1004"/>
      <c r="J4" s="1004"/>
      <c r="K4" s="1003" t="s">
        <v>187</v>
      </c>
      <c r="L4" s="1004"/>
      <c r="M4" s="1005"/>
      <c r="N4" s="1004" t="s">
        <v>188</v>
      </c>
      <c r="O4" s="1004"/>
      <c r="P4" s="1004"/>
      <c r="Q4" s="1003" t="s">
        <v>153</v>
      </c>
      <c r="R4" s="1004"/>
      <c r="S4" s="1005"/>
      <c r="T4" s="1"/>
    </row>
    <row r="5" spans="1:20" ht="47.25" thickBot="1" x14ac:dyDescent="0.35">
      <c r="A5" s="1023"/>
      <c r="B5" s="580" t="s">
        <v>75</v>
      </c>
      <c r="C5" s="581" t="s">
        <v>76</v>
      </c>
      <c r="D5" s="582" t="s">
        <v>77</v>
      </c>
      <c r="E5" s="580" t="s">
        <v>75</v>
      </c>
      <c r="F5" s="581" t="s">
        <v>76</v>
      </c>
      <c r="G5" s="582" t="s">
        <v>77</v>
      </c>
      <c r="H5" s="580" t="s">
        <v>75</v>
      </c>
      <c r="I5" s="581" t="s">
        <v>76</v>
      </c>
      <c r="J5" s="582" t="s">
        <v>77</v>
      </c>
      <c r="K5" s="580" t="s">
        <v>75</v>
      </c>
      <c r="L5" s="581" t="s">
        <v>76</v>
      </c>
      <c r="M5" s="582" t="s">
        <v>77</v>
      </c>
      <c r="N5" s="580" t="s">
        <v>75</v>
      </c>
      <c r="O5" s="581" t="s">
        <v>76</v>
      </c>
      <c r="P5" s="582" t="s">
        <v>77</v>
      </c>
      <c r="Q5" s="580" t="s">
        <v>75</v>
      </c>
      <c r="R5" s="581" t="s">
        <v>76</v>
      </c>
      <c r="S5" s="582" t="s">
        <v>77</v>
      </c>
      <c r="T5" s="1"/>
    </row>
    <row r="6" spans="1:20" ht="17.25" thickTop="1" x14ac:dyDescent="0.3">
      <c r="A6" s="822" t="s">
        <v>32</v>
      </c>
      <c r="B6" s="782">
        <v>0</v>
      </c>
      <c r="C6" s="746">
        <v>0</v>
      </c>
      <c r="D6" s="745">
        <f>VLOOKUP(A6,'[5]Table 33'!A$5:H$33,2,0)</f>
        <v>0</v>
      </c>
      <c r="E6" s="746">
        <v>22.22</v>
      </c>
      <c r="F6" s="746">
        <v>0</v>
      </c>
      <c r="G6" s="745">
        <f>VLOOKUP(A6,'[5]Table 33'!A$5:H$33,3,0)</f>
        <v>0</v>
      </c>
      <c r="H6" s="746">
        <v>0</v>
      </c>
      <c r="I6" s="746">
        <v>100</v>
      </c>
      <c r="J6" s="746">
        <f>VLOOKUP(A6,'[5]Table 33'!A$5:H$32,4,0)</f>
        <v>0</v>
      </c>
      <c r="K6" s="782">
        <v>77.78</v>
      </c>
      <c r="L6" s="746">
        <v>0</v>
      </c>
      <c r="M6" s="745">
        <f>VLOOKUP(A6,'[5]Table 33'!A$5:H$33,5,0)</f>
        <v>100</v>
      </c>
      <c r="N6" s="746">
        <v>0</v>
      </c>
      <c r="O6" s="746">
        <v>0</v>
      </c>
      <c r="P6" s="746">
        <f>VLOOKUP(A6,'[5]Table 33'!A$5:I$32,6,0)</f>
        <v>0</v>
      </c>
      <c r="Q6" s="782">
        <v>0</v>
      </c>
      <c r="R6" s="746">
        <v>0</v>
      </c>
      <c r="S6" s="823">
        <f>VLOOKUP(A6,'[5]Table 33'!A$5:H$33,7,0)</f>
        <v>0</v>
      </c>
      <c r="T6" s="1"/>
    </row>
    <row r="7" spans="1:20" ht="16.5" x14ac:dyDescent="0.3">
      <c r="A7" s="822" t="s">
        <v>33</v>
      </c>
      <c r="B7" s="782">
        <v>0</v>
      </c>
      <c r="C7" s="746">
        <v>0</v>
      </c>
      <c r="D7" s="745">
        <f>VLOOKUP(A7,'[5]Table 33'!A$5:H$33,2,0)</f>
        <v>0</v>
      </c>
      <c r="E7" s="746">
        <v>0</v>
      </c>
      <c r="F7" s="746">
        <v>0</v>
      </c>
      <c r="G7" s="745">
        <f>VLOOKUP(A7,'[5]Table 33'!A$5:H$33,3,0)</f>
        <v>0</v>
      </c>
      <c r="H7" s="746">
        <v>0</v>
      </c>
      <c r="I7" s="746">
        <v>50</v>
      </c>
      <c r="J7" s="746">
        <f>VLOOKUP(A7,'[5]Table 33'!A$5:H$32,4,0)</f>
        <v>35</v>
      </c>
      <c r="K7" s="782">
        <v>100</v>
      </c>
      <c r="L7" s="746">
        <v>50</v>
      </c>
      <c r="M7" s="745">
        <f>VLOOKUP(A7,'[5]Table 33'!A$5:H$33,5,0)</f>
        <v>65</v>
      </c>
      <c r="N7" s="746">
        <v>0</v>
      </c>
      <c r="O7" s="746">
        <v>0</v>
      </c>
      <c r="P7" s="746">
        <f>VLOOKUP(A7,'[5]Table 33'!A$5:I$32,6,0)</f>
        <v>0</v>
      </c>
      <c r="Q7" s="782">
        <v>0</v>
      </c>
      <c r="R7" s="746">
        <v>0</v>
      </c>
      <c r="S7" s="823">
        <f>VLOOKUP(A7,'[5]Table 33'!A$5:H$33,7,0)</f>
        <v>0</v>
      </c>
      <c r="T7" s="1"/>
    </row>
    <row r="8" spans="1:20" ht="16.5" x14ac:dyDescent="0.3">
      <c r="A8" s="822" t="s">
        <v>34</v>
      </c>
      <c r="B8" s="782">
        <v>0</v>
      </c>
      <c r="C8" s="746">
        <v>0</v>
      </c>
      <c r="D8" s="745">
        <v>0</v>
      </c>
      <c r="E8" s="746">
        <v>0</v>
      </c>
      <c r="F8" s="746">
        <v>0</v>
      </c>
      <c r="G8" s="745">
        <v>0</v>
      </c>
      <c r="H8" s="746">
        <v>0</v>
      </c>
      <c r="I8" s="746">
        <v>4.76</v>
      </c>
      <c r="J8" s="746">
        <v>0</v>
      </c>
      <c r="K8" s="782">
        <v>100</v>
      </c>
      <c r="L8" s="746">
        <v>38.1</v>
      </c>
      <c r="M8" s="745">
        <v>0</v>
      </c>
      <c r="N8" s="746">
        <v>0</v>
      </c>
      <c r="O8" s="746">
        <v>52.38</v>
      </c>
      <c r="P8" s="746">
        <v>0</v>
      </c>
      <c r="Q8" s="782">
        <v>0</v>
      </c>
      <c r="R8" s="746">
        <v>4.76</v>
      </c>
      <c r="S8" s="823">
        <v>0</v>
      </c>
      <c r="T8" s="1"/>
    </row>
    <row r="9" spans="1:20" ht="16.5" x14ac:dyDescent="0.3">
      <c r="A9" s="822" t="s">
        <v>35</v>
      </c>
      <c r="B9" s="782">
        <v>0</v>
      </c>
      <c r="C9" s="746">
        <v>0</v>
      </c>
      <c r="D9" s="745">
        <f>VLOOKUP(A9,'[5]Table 33'!A$5:H$33,2,0)</f>
        <v>0</v>
      </c>
      <c r="E9" s="746">
        <v>0</v>
      </c>
      <c r="F9" s="746">
        <v>0</v>
      </c>
      <c r="G9" s="745">
        <f>VLOOKUP(A9,'[5]Table 33'!A$5:H$33,3,0)</f>
        <v>0</v>
      </c>
      <c r="H9" s="746">
        <v>11.11</v>
      </c>
      <c r="I9" s="746">
        <v>22.22</v>
      </c>
      <c r="J9" s="746">
        <f>VLOOKUP(A9,'[5]Table 33'!A$5:H$32,4,0)</f>
        <v>82.35</v>
      </c>
      <c r="K9" s="782">
        <v>55.56</v>
      </c>
      <c r="L9" s="746">
        <v>55.56</v>
      </c>
      <c r="M9" s="745">
        <f>VLOOKUP(A9,'[5]Table 33'!A$5:H$33,5,0)</f>
        <v>17.649999999999999</v>
      </c>
      <c r="N9" s="746">
        <v>33.33</v>
      </c>
      <c r="O9" s="746">
        <v>22.22</v>
      </c>
      <c r="P9" s="746">
        <f>VLOOKUP(A9,'[5]Table 33'!A$5:I$32,6,0)</f>
        <v>0</v>
      </c>
      <c r="Q9" s="782">
        <v>0</v>
      </c>
      <c r="R9" s="746">
        <v>0</v>
      </c>
      <c r="S9" s="823">
        <f>VLOOKUP(A9,'[5]Table 33'!A$5:H$33,7,0)</f>
        <v>0</v>
      </c>
      <c r="T9" s="1"/>
    </row>
    <row r="10" spans="1:20" ht="16.5" x14ac:dyDescent="0.3">
      <c r="A10" s="822" t="s">
        <v>37</v>
      </c>
      <c r="B10" s="782">
        <v>0</v>
      </c>
      <c r="C10" s="746">
        <v>0</v>
      </c>
      <c r="D10" s="745">
        <f>VLOOKUP(A10,'[5]Table 33'!A$5:H$33,2,0)</f>
        <v>17.5</v>
      </c>
      <c r="E10" s="746">
        <v>0</v>
      </c>
      <c r="F10" s="746">
        <v>0</v>
      </c>
      <c r="G10" s="745">
        <f>VLOOKUP(A10,'[5]Table 33'!A$5:H$33,3,0)</f>
        <v>0</v>
      </c>
      <c r="H10" s="746">
        <v>28.57</v>
      </c>
      <c r="I10" s="746">
        <v>44.93</v>
      </c>
      <c r="J10" s="746">
        <f>VLOOKUP(A10,'[5]Table 33'!A$5:H$32,4,0)</f>
        <v>55</v>
      </c>
      <c r="K10" s="782">
        <v>71.430000000000007</v>
      </c>
      <c r="L10" s="746">
        <v>55.07</v>
      </c>
      <c r="M10" s="745">
        <f>VLOOKUP(A10,'[5]Table 33'!A$5:H$33,5,0)</f>
        <v>17.5</v>
      </c>
      <c r="N10" s="746">
        <v>0</v>
      </c>
      <c r="O10" s="746">
        <v>0</v>
      </c>
      <c r="P10" s="746">
        <f>VLOOKUP(A10,'[5]Table 33'!A$5:I$32,6,0)</f>
        <v>10</v>
      </c>
      <c r="Q10" s="782">
        <v>0</v>
      </c>
      <c r="R10" s="746">
        <v>0</v>
      </c>
      <c r="S10" s="823">
        <f>VLOOKUP(A10,'[5]Table 33'!A$5:H$33,7,0)</f>
        <v>0</v>
      </c>
      <c r="T10" s="1"/>
    </row>
    <row r="11" spans="1:20" ht="16.5" x14ac:dyDescent="0.3">
      <c r="A11" s="822" t="s">
        <v>38</v>
      </c>
      <c r="B11" s="782">
        <v>0</v>
      </c>
      <c r="C11" s="746">
        <v>0</v>
      </c>
      <c r="D11" s="745">
        <f>VLOOKUP(A11,'[5]Table 33'!A$5:H$33,2,0)</f>
        <v>0</v>
      </c>
      <c r="E11" s="746">
        <v>0</v>
      </c>
      <c r="F11" s="746">
        <v>0</v>
      </c>
      <c r="G11" s="745">
        <f>VLOOKUP(A11,'[5]Table 33'!A$5:H$33,3,0)</f>
        <v>0</v>
      </c>
      <c r="H11" s="746">
        <v>50</v>
      </c>
      <c r="I11" s="746">
        <v>100</v>
      </c>
      <c r="J11" s="746">
        <f>VLOOKUP(A11,'[5]Table 33'!A$5:H$32,4,0)</f>
        <v>0</v>
      </c>
      <c r="K11" s="782">
        <v>25</v>
      </c>
      <c r="L11" s="746">
        <v>0</v>
      </c>
      <c r="M11" s="745">
        <f>VLOOKUP(A11,'[5]Table 33'!A$5:H$33,5,0)</f>
        <v>100</v>
      </c>
      <c r="N11" s="746">
        <v>0</v>
      </c>
      <c r="O11" s="746">
        <v>0</v>
      </c>
      <c r="P11" s="746">
        <f>VLOOKUP(A11,'[5]Table 33'!A$5:I$32,6,0)</f>
        <v>0</v>
      </c>
      <c r="Q11" s="782">
        <v>25</v>
      </c>
      <c r="R11" s="746">
        <v>0</v>
      </c>
      <c r="S11" s="823">
        <f>VLOOKUP(A11,'[5]Table 33'!A$5:H$33,7,0)</f>
        <v>0</v>
      </c>
      <c r="T11" s="1"/>
    </row>
    <row r="12" spans="1:20" ht="16.5" x14ac:dyDescent="0.3">
      <c r="A12" s="822" t="s">
        <v>39</v>
      </c>
      <c r="B12" s="782">
        <v>0</v>
      </c>
      <c r="C12" s="746">
        <v>0</v>
      </c>
      <c r="D12" s="745">
        <f>VLOOKUP(A12,'[5]Table 33'!A$5:H$33,2,0)</f>
        <v>0</v>
      </c>
      <c r="E12" s="746">
        <v>2</v>
      </c>
      <c r="F12" s="746">
        <v>0</v>
      </c>
      <c r="G12" s="745">
        <f>VLOOKUP(A12,'[5]Table 33'!A$5:H$33,3,0)</f>
        <v>0</v>
      </c>
      <c r="H12" s="746">
        <v>74</v>
      </c>
      <c r="I12" s="746">
        <v>54.9</v>
      </c>
      <c r="J12" s="746">
        <f>VLOOKUP(A12,'[5]Table 33'!A$5:H$32,4,0)</f>
        <v>10</v>
      </c>
      <c r="K12" s="782">
        <v>16</v>
      </c>
      <c r="L12" s="746">
        <v>45.1</v>
      </c>
      <c r="M12" s="745">
        <f>VLOOKUP(A12,'[5]Table 33'!A$5:H$33,5,0)</f>
        <v>90</v>
      </c>
      <c r="N12" s="746">
        <v>8</v>
      </c>
      <c r="O12" s="746">
        <v>0</v>
      </c>
      <c r="P12" s="746">
        <f>VLOOKUP(A12,'[5]Table 33'!A$5:I$32,6,0)</f>
        <v>0</v>
      </c>
      <c r="Q12" s="782">
        <v>0</v>
      </c>
      <c r="R12" s="746">
        <v>0</v>
      </c>
      <c r="S12" s="823">
        <f>VLOOKUP(A12,'[5]Table 33'!A$5:H$33,7,0)</f>
        <v>0</v>
      </c>
      <c r="T12" s="1"/>
    </row>
    <row r="13" spans="1:20" ht="16.5" x14ac:dyDescent="0.3">
      <c r="A13" s="822" t="s">
        <v>40</v>
      </c>
      <c r="B13" s="782">
        <v>0</v>
      </c>
      <c r="C13" s="746">
        <v>0</v>
      </c>
      <c r="D13" s="745">
        <f>VLOOKUP(A13,'[5]Table 33'!A$5:H$33,2,0)</f>
        <v>0</v>
      </c>
      <c r="E13" s="746">
        <v>0</v>
      </c>
      <c r="F13" s="746">
        <v>0</v>
      </c>
      <c r="G13" s="745">
        <f>VLOOKUP(A13,'[5]Table 33'!A$5:H$33,3,0)</f>
        <v>0</v>
      </c>
      <c r="H13" s="746">
        <v>33.33</v>
      </c>
      <c r="I13" s="746">
        <v>100</v>
      </c>
      <c r="J13" s="746">
        <f>VLOOKUP(A13,'[5]Table 33'!A$5:H$32,4,0)</f>
        <v>94.44</v>
      </c>
      <c r="K13" s="782">
        <v>66.67</v>
      </c>
      <c r="L13" s="746">
        <v>0</v>
      </c>
      <c r="M13" s="745">
        <f>VLOOKUP(A13,'[5]Table 33'!A$5:H$33,5,0)</f>
        <v>5.56</v>
      </c>
      <c r="N13" s="746">
        <v>0</v>
      </c>
      <c r="O13" s="746">
        <v>0</v>
      </c>
      <c r="P13" s="746">
        <f>VLOOKUP(A13,'[5]Table 33'!A$5:I$32,6,0)</f>
        <v>0</v>
      </c>
      <c r="Q13" s="782">
        <v>0</v>
      </c>
      <c r="R13" s="746">
        <v>0</v>
      </c>
      <c r="S13" s="823">
        <f>VLOOKUP(A13,'[5]Table 33'!A$5:H$33,7,0)</f>
        <v>0</v>
      </c>
      <c r="T13" s="1"/>
    </row>
    <row r="14" spans="1:20" ht="16.5" x14ac:dyDescent="0.3">
      <c r="A14" s="822" t="s">
        <v>41</v>
      </c>
      <c r="B14" s="782">
        <v>0</v>
      </c>
      <c r="C14" s="746">
        <v>0</v>
      </c>
      <c r="D14" s="745">
        <f>VLOOKUP(A14,'[5]Table 33'!A$5:H$33,2,0)</f>
        <v>0</v>
      </c>
      <c r="E14" s="746">
        <v>14.29</v>
      </c>
      <c r="F14" s="746">
        <v>0</v>
      </c>
      <c r="G14" s="745">
        <f>VLOOKUP(A14,'[5]Table 33'!A$5:H$33,3,0)</f>
        <v>0</v>
      </c>
      <c r="H14" s="746">
        <v>71.430000000000007</v>
      </c>
      <c r="I14" s="746">
        <v>87.5</v>
      </c>
      <c r="J14" s="746">
        <f>VLOOKUP(A14,'[5]Table 33'!A$5:H$32,4,0)</f>
        <v>78.569999999999993</v>
      </c>
      <c r="K14" s="782">
        <v>0</v>
      </c>
      <c r="L14" s="746">
        <v>12.5</v>
      </c>
      <c r="M14" s="745">
        <f>VLOOKUP(A14,'[5]Table 33'!A$5:H$33,5,0)</f>
        <v>21.43</v>
      </c>
      <c r="N14" s="746">
        <v>14.29</v>
      </c>
      <c r="O14" s="746">
        <v>0</v>
      </c>
      <c r="P14" s="746">
        <f>VLOOKUP(A14,'[5]Table 33'!A$5:I$32,6,0)</f>
        <v>0</v>
      </c>
      <c r="Q14" s="782">
        <v>0</v>
      </c>
      <c r="R14" s="746">
        <v>0</v>
      </c>
      <c r="S14" s="823">
        <f>VLOOKUP(A14,'[5]Table 33'!A$5:H$33,7,0)</f>
        <v>0</v>
      </c>
      <c r="T14" s="1"/>
    </row>
    <row r="15" spans="1:20" ht="16.5" x14ac:dyDescent="0.3">
      <c r="A15" s="822" t="s">
        <v>42</v>
      </c>
      <c r="B15" s="782">
        <v>0</v>
      </c>
      <c r="C15" s="746">
        <v>0</v>
      </c>
      <c r="D15" s="745">
        <f>VLOOKUP(A15,'[5]Table 33'!A$5:H$33,2,0)</f>
        <v>0</v>
      </c>
      <c r="E15" s="746">
        <v>0</v>
      </c>
      <c r="F15" s="746">
        <v>0</v>
      </c>
      <c r="G15" s="745">
        <f>VLOOKUP(A15,'[5]Table 33'!A$5:H$33,3,0)</f>
        <v>0</v>
      </c>
      <c r="H15" s="746">
        <v>100</v>
      </c>
      <c r="I15" s="746">
        <v>100</v>
      </c>
      <c r="J15" s="746">
        <f>VLOOKUP(A15,'[5]Table 33'!A$5:H$32,4,0)</f>
        <v>40</v>
      </c>
      <c r="K15" s="782">
        <v>0</v>
      </c>
      <c r="L15" s="746">
        <v>0</v>
      </c>
      <c r="M15" s="745">
        <f>VLOOKUP(A15,'[5]Table 33'!A$5:H$33,5,0)</f>
        <v>60</v>
      </c>
      <c r="N15" s="746">
        <v>0</v>
      </c>
      <c r="O15" s="746">
        <v>0</v>
      </c>
      <c r="P15" s="746">
        <f>VLOOKUP(A15,'[5]Table 33'!A$5:I$32,6,0)</f>
        <v>0</v>
      </c>
      <c r="Q15" s="782">
        <v>0</v>
      </c>
      <c r="R15" s="746">
        <v>0</v>
      </c>
      <c r="S15" s="823">
        <f>VLOOKUP(A15,'[5]Table 33'!A$5:H$33,7,0)</f>
        <v>0</v>
      </c>
      <c r="T15" s="1"/>
    </row>
    <row r="16" spans="1:20" ht="16.5" x14ac:dyDescent="0.3">
      <c r="A16" s="822" t="s">
        <v>43</v>
      </c>
      <c r="B16" s="782">
        <v>0</v>
      </c>
      <c r="C16" s="746">
        <v>0</v>
      </c>
      <c r="D16" s="745">
        <f>VLOOKUP(A16,'[5]Table 33'!A$5:H$33,2,0)</f>
        <v>0</v>
      </c>
      <c r="E16" s="746">
        <v>0</v>
      </c>
      <c r="F16" s="746">
        <v>0</v>
      </c>
      <c r="G16" s="745">
        <f>VLOOKUP(A16,'[5]Table 33'!A$5:H$33,3,0)</f>
        <v>3.45</v>
      </c>
      <c r="H16" s="746">
        <v>87.5</v>
      </c>
      <c r="I16" s="746">
        <v>62.5</v>
      </c>
      <c r="J16" s="746">
        <f>VLOOKUP(A16,'[5]Table 33'!A$5:H$32,4,0)</f>
        <v>0</v>
      </c>
      <c r="K16" s="782">
        <v>12.5</v>
      </c>
      <c r="L16" s="746">
        <v>25</v>
      </c>
      <c r="M16" s="745">
        <f>VLOOKUP(A16,'[5]Table 33'!A$5:H$33,5,0)</f>
        <v>93.1</v>
      </c>
      <c r="N16" s="746">
        <v>0</v>
      </c>
      <c r="O16" s="746">
        <v>0</v>
      </c>
      <c r="P16" s="746">
        <f>VLOOKUP(A16,'[5]Table 33'!A$5:I$32,6,0)</f>
        <v>3.45</v>
      </c>
      <c r="Q16" s="782">
        <v>0</v>
      </c>
      <c r="R16" s="746">
        <v>12.5</v>
      </c>
      <c r="S16" s="823">
        <f>VLOOKUP(A16,'[5]Table 33'!A$5:H$33,7,0)</f>
        <v>0</v>
      </c>
      <c r="T16" s="1"/>
    </row>
    <row r="17" spans="1:20" ht="16.5" x14ac:dyDescent="0.3">
      <c r="A17" s="822" t="s">
        <v>44</v>
      </c>
      <c r="B17" s="782">
        <v>0</v>
      </c>
      <c r="C17" s="746">
        <v>0</v>
      </c>
      <c r="D17" s="745">
        <f>VLOOKUP(A17,'[5]Table 33'!A$5:H$33,2,0)</f>
        <v>0</v>
      </c>
      <c r="E17" s="746">
        <v>50</v>
      </c>
      <c r="F17" s="746">
        <v>0</v>
      </c>
      <c r="G17" s="745">
        <f>VLOOKUP(A17,'[5]Table 33'!A$5:H$33,3,0)</f>
        <v>0</v>
      </c>
      <c r="H17" s="746">
        <v>0</v>
      </c>
      <c r="I17" s="746">
        <v>0</v>
      </c>
      <c r="J17" s="746">
        <f>VLOOKUP(A17,'[5]Table 33'!A$5:H$32,4,0)</f>
        <v>0</v>
      </c>
      <c r="K17" s="782">
        <v>50</v>
      </c>
      <c r="L17" s="746">
        <v>100</v>
      </c>
      <c r="M17" s="745">
        <f>VLOOKUP(A17,'[5]Table 33'!A$5:H$33,5,0)</f>
        <v>100</v>
      </c>
      <c r="N17" s="746">
        <v>0</v>
      </c>
      <c r="O17" s="746">
        <v>0</v>
      </c>
      <c r="P17" s="746">
        <f>VLOOKUP(A17,'[5]Table 33'!A$5:I$32,6,0)</f>
        <v>0</v>
      </c>
      <c r="Q17" s="782"/>
      <c r="R17" s="746">
        <v>0</v>
      </c>
      <c r="S17" s="823">
        <f>VLOOKUP(A17,'[5]Table 33'!A$5:H$33,7,0)</f>
        <v>0</v>
      </c>
      <c r="T17" s="1"/>
    </row>
    <row r="18" spans="1:20" ht="16.5" x14ac:dyDescent="0.3">
      <c r="A18" s="822" t="s">
        <v>45</v>
      </c>
      <c r="B18" s="782">
        <v>0</v>
      </c>
      <c r="C18" s="746">
        <v>0</v>
      </c>
      <c r="D18" s="745">
        <f>VLOOKUP(A18,'[5]Table 33'!A$5:H$33,2,0)</f>
        <v>0</v>
      </c>
      <c r="E18" s="746">
        <v>0</v>
      </c>
      <c r="F18" s="746">
        <v>0</v>
      </c>
      <c r="G18" s="745">
        <f>VLOOKUP(A18,'[5]Table 33'!A$5:H$33,3,0)</f>
        <v>0</v>
      </c>
      <c r="H18" s="746">
        <v>100</v>
      </c>
      <c r="I18" s="746">
        <v>0</v>
      </c>
      <c r="J18" s="746">
        <f>VLOOKUP(A18,'[5]Table 33'!A$5:H$32,4,0)</f>
        <v>9.09</v>
      </c>
      <c r="K18" s="782">
        <v>0</v>
      </c>
      <c r="L18" s="746">
        <v>100</v>
      </c>
      <c r="M18" s="745">
        <f>VLOOKUP(A18,'[5]Table 33'!A$5:H$33,5,0)</f>
        <v>90.91</v>
      </c>
      <c r="N18" s="746">
        <v>0</v>
      </c>
      <c r="O18" s="746">
        <v>0</v>
      </c>
      <c r="P18" s="746">
        <f>VLOOKUP(A18,'[5]Table 33'!A$5:I$32,6,0)</f>
        <v>0</v>
      </c>
      <c r="Q18" s="782">
        <v>0</v>
      </c>
      <c r="R18" s="746">
        <v>0</v>
      </c>
      <c r="S18" s="823">
        <f>VLOOKUP(A18,'[5]Table 33'!A$5:H$33,7,0)</f>
        <v>0</v>
      </c>
      <c r="T18" s="1"/>
    </row>
    <row r="19" spans="1:20" ht="16.5" x14ac:dyDescent="0.3">
      <c r="A19" s="822" t="s">
        <v>46</v>
      </c>
      <c r="B19" s="782">
        <v>100</v>
      </c>
      <c r="C19" s="746">
        <v>0</v>
      </c>
      <c r="D19" s="745">
        <v>0</v>
      </c>
      <c r="E19" s="746">
        <v>0</v>
      </c>
      <c r="F19" s="824"/>
      <c r="G19" s="745">
        <v>0</v>
      </c>
      <c r="H19" s="746">
        <v>0</v>
      </c>
      <c r="I19" s="746">
        <v>0</v>
      </c>
      <c r="J19" s="746">
        <v>0</v>
      </c>
      <c r="K19" s="782">
        <v>0</v>
      </c>
      <c r="L19" s="746">
        <v>0</v>
      </c>
      <c r="M19" s="745">
        <v>0</v>
      </c>
      <c r="N19" s="746">
        <v>0</v>
      </c>
      <c r="O19" s="746">
        <v>0</v>
      </c>
      <c r="P19" s="746">
        <v>0</v>
      </c>
      <c r="Q19" s="782">
        <v>0</v>
      </c>
      <c r="R19" s="746">
        <v>0</v>
      </c>
      <c r="S19" s="823">
        <v>0</v>
      </c>
      <c r="T19" s="1"/>
    </row>
    <row r="20" spans="1:20" ht="16.5" x14ac:dyDescent="0.3">
      <c r="A20" s="822" t="s">
        <v>48</v>
      </c>
      <c r="B20" s="782">
        <v>0</v>
      </c>
      <c r="C20" s="746">
        <v>0</v>
      </c>
      <c r="D20" s="745">
        <f>VLOOKUP(A20,'[5]Table 33'!A$5:H$33,2,0)</f>
        <v>0</v>
      </c>
      <c r="E20" s="746">
        <v>0</v>
      </c>
      <c r="F20" s="746">
        <v>0</v>
      </c>
      <c r="G20" s="745">
        <f>VLOOKUP(A20,'[5]Table 33'!A$5:H$33,3,0)</f>
        <v>0</v>
      </c>
      <c r="H20" s="746">
        <v>0</v>
      </c>
      <c r="I20" s="746">
        <v>0</v>
      </c>
      <c r="J20" s="746">
        <f>VLOOKUP(A20,'[5]Table 33'!A$5:H$32,4,0)</f>
        <v>100</v>
      </c>
      <c r="K20" s="782">
        <v>100</v>
      </c>
      <c r="L20" s="746">
        <v>0</v>
      </c>
      <c r="M20" s="745">
        <f>VLOOKUP(A20,'[5]Table 33'!A$5:H$33,5,0)</f>
        <v>0</v>
      </c>
      <c r="N20" s="746">
        <v>0</v>
      </c>
      <c r="O20" s="746">
        <v>0</v>
      </c>
      <c r="P20" s="746">
        <f>VLOOKUP(A20,'[5]Table 33'!A$5:I$32,6,0)</f>
        <v>0</v>
      </c>
      <c r="Q20" s="782">
        <v>0</v>
      </c>
      <c r="R20" s="746">
        <v>0</v>
      </c>
      <c r="S20" s="823">
        <f>VLOOKUP(A20,'[5]Table 33'!A$5:H$33,7,0)</f>
        <v>0</v>
      </c>
      <c r="T20" s="1"/>
    </row>
    <row r="21" spans="1:20" ht="16.5" x14ac:dyDescent="0.3">
      <c r="A21" s="822" t="s">
        <v>49</v>
      </c>
      <c r="B21" s="782">
        <v>0</v>
      </c>
      <c r="C21" s="746">
        <v>0</v>
      </c>
      <c r="D21" s="745">
        <f>VLOOKUP(A21,'[5]Table 33'!A$5:H$33,2,0)</f>
        <v>0</v>
      </c>
      <c r="E21" s="746">
        <v>21.57</v>
      </c>
      <c r="F21" s="746">
        <v>3.23</v>
      </c>
      <c r="G21" s="745">
        <f>VLOOKUP(A21,'[5]Table 33'!A$5:H$33,3,0)</f>
        <v>0</v>
      </c>
      <c r="H21" s="746">
        <v>3.92</v>
      </c>
      <c r="I21" s="746">
        <v>0</v>
      </c>
      <c r="J21" s="746">
        <f>VLOOKUP(A21,'[5]Table 33'!A$5:H$32,4,0)</f>
        <v>17.649999999999999</v>
      </c>
      <c r="K21" s="782">
        <v>62.75</v>
      </c>
      <c r="L21" s="746">
        <v>88.71</v>
      </c>
      <c r="M21" s="745">
        <f>VLOOKUP(A21,'[5]Table 33'!A$5:H$33,5,0)</f>
        <v>82.35</v>
      </c>
      <c r="N21" s="746">
        <v>11.76</v>
      </c>
      <c r="O21" s="746">
        <v>8.06</v>
      </c>
      <c r="P21" s="746">
        <f>VLOOKUP(A21,'[5]Table 33'!A$5:I$32,6,0)</f>
        <v>0</v>
      </c>
      <c r="Q21" s="782">
        <v>0</v>
      </c>
      <c r="R21" s="746">
        <v>0</v>
      </c>
      <c r="S21" s="823">
        <f>VLOOKUP(A21,'[5]Table 33'!A$5:H$33,7,0)</f>
        <v>0</v>
      </c>
      <c r="T21" s="1"/>
    </row>
    <row r="22" spans="1:20" ht="16.5" x14ac:dyDescent="0.3">
      <c r="A22" s="822" t="s">
        <v>50</v>
      </c>
      <c r="B22" s="782">
        <v>0</v>
      </c>
      <c r="C22" s="746">
        <v>0</v>
      </c>
      <c r="D22" s="745">
        <f>VLOOKUP(A22,'[5]Table 33'!A$5:H$33,2,0)</f>
        <v>0</v>
      </c>
      <c r="E22" s="746">
        <v>0</v>
      </c>
      <c r="F22" s="746">
        <v>0</v>
      </c>
      <c r="G22" s="745">
        <f>VLOOKUP(A22,'[5]Table 33'!A$5:H$33,3,0)</f>
        <v>0</v>
      </c>
      <c r="H22" s="746">
        <v>0</v>
      </c>
      <c r="I22" s="746">
        <v>0</v>
      </c>
      <c r="J22" s="746">
        <f>VLOOKUP(A22,'[5]Table 33'!A$5:H$32,4,0)</f>
        <v>0</v>
      </c>
      <c r="K22" s="782">
        <v>100</v>
      </c>
      <c r="L22" s="746">
        <v>100</v>
      </c>
      <c r="M22" s="745">
        <f>VLOOKUP(A22,'[5]Table 33'!A$5:H$33,5,0)</f>
        <v>100</v>
      </c>
      <c r="N22" s="746">
        <v>0</v>
      </c>
      <c r="O22" s="746">
        <v>0</v>
      </c>
      <c r="P22" s="746">
        <f>VLOOKUP(A22,'[5]Table 33'!A$5:I$32,6,0)</f>
        <v>0</v>
      </c>
      <c r="Q22" s="782">
        <v>0</v>
      </c>
      <c r="R22" s="746">
        <v>0</v>
      </c>
      <c r="S22" s="823">
        <f>VLOOKUP(A22,'[5]Table 33'!A$5:H$33,7,0)</f>
        <v>0</v>
      </c>
      <c r="T22" s="1"/>
    </row>
    <row r="23" spans="1:20" ht="16.5" x14ac:dyDescent="0.3">
      <c r="A23" s="822" t="s">
        <v>51</v>
      </c>
      <c r="B23" s="782">
        <v>0</v>
      </c>
      <c r="C23" s="746">
        <v>0</v>
      </c>
      <c r="D23" s="745">
        <f>VLOOKUP(A23,'[5]Table 33'!A$5:H$33,2,0)</f>
        <v>0</v>
      </c>
      <c r="E23" s="746">
        <v>0</v>
      </c>
      <c r="F23" s="746">
        <v>0</v>
      </c>
      <c r="G23" s="745">
        <f>VLOOKUP(A23,'[5]Table 33'!A$5:H$33,3,0)</f>
        <v>0</v>
      </c>
      <c r="H23" s="746">
        <v>16.670000000000002</v>
      </c>
      <c r="I23" s="746">
        <v>0</v>
      </c>
      <c r="J23" s="746">
        <f>VLOOKUP(A23,'[5]Table 33'!A$5:H$32,4,0)</f>
        <v>75</v>
      </c>
      <c r="K23" s="782">
        <v>83.33</v>
      </c>
      <c r="L23" s="746">
        <v>100</v>
      </c>
      <c r="M23" s="745">
        <f>VLOOKUP(A23,'[5]Table 33'!A$5:H$33,5,0)</f>
        <v>25</v>
      </c>
      <c r="N23" s="746">
        <v>0</v>
      </c>
      <c r="O23" s="746">
        <v>0</v>
      </c>
      <c r="P23" s="746">
        <f>VLOOKUP(A23,'[5]Table 33'!A$5:I$32,6,0)</f>
        <v>0</v>
      </c>
      <c r="Q23" s="782">
        <v>0</v>
      </c>
      <c r="R23" s="746">
        <v>0</v>
      </c>
      <c r="S23" s="823">
        <f>VLOOKUP(A23,'[5]Table 33'!A$5:H$33,7,0)</f>
        <v>0</v>
      </c>
      <c r="T23" s="1"/>
    </row>
    <row r="24" spans="1:20" ht="16.5" x14ac:dyDescent="0.3">
      <c r="A24" s="822" t="s">
        <v>52</v>
      </c>
      <c r="B24" s="782">
        <v>0</v>
      </c>
      <c r="C24" s="746">
        <v>0</v>
      </c>
      <c r="D24" s="745">
        <f>VLOOKUP(A24,'[5]Table 33'!A$5:H$33,2,0)</f>
        <v>0</v>
      </c>
      <c r="E24" s="746">
        <v>0</v>
      </c>
      <c r="F24" s="746">
        <v>0</v>
      </c>
      <c r="G24" s="745">
        <f>VLOOKUP(A24,'[5]Table 33'!A$5:H$33,3,0)</f>
        <v>0</v>
      </c>
      <c r="H24" s="746">
        <v>0</v>
      </c>
      <c r="I24" s="746">
        <v>100</v>
      </c>
      <c r="J24" s="746">
        <f>VLOOKUP(A24,'[5]Table 33'!A$5:H$32,4,0)</f>
        <v>93.75</v>
      </c>
      <c r="K24" s="782">
        <v>100</v>
      </c>
      <c r="L24" s="746">
        <v>0</v>
      </c>
      <c r="M24" s="745">
        <f>VLOOKUP(A24,'[5]Table 33'!A$5:H$33,5,0)</f>
        <v>6.25</v>
      </c>
      <c r="N24" s="746">
        <v>0</v>
      </c>
      <c r="O24" s="746">
        <v>0</v>
      </c>
      <c r="P24" s="746">
        <f>VLOOKUP(A24,'[5]Table 33'!A$5:I$32,6,0)</f>
        <v>0</v>
      </c>
      <c r="Q24" s="782">
        <v>0</v>
      </c>
      <c r="R24" s="746">
        <v>0</v>
      </c>
      <c r="S24" s="823">
        <f>VLOOKUP(A24,'[5]Table 33'!A$5:H$33,7,0)</f>
        <v>0</v>
      </c>
      <c r="T24" s="1"/>
    </row>
    <row r="25" spans="1:20" ht="16.5" x14ac:dyDescent="0.3">
      <c r="A25" s="822" t="s">
        <v>53</v>
      </c>
      <c r="B25" s="782">
        <v>0</v>
      </c>
      <c r="C25" s="746">
        <v>0</v>
      </c>
      <c r="D25" s="745">
        <f>VLOOKUP(A25,'[5]Table 33'!A$5:H$33,2,0)</f>
        <v>0</v>
      </c>
      <c r="E25" s="746">
        <v>33.33</v>
      </c>
      <c r="F25" s="824"/>
      <c r="G25" s="745">
        <f>VLOOKUP(A25,'[5]Table 33'!A$5:H$33,3,0)</f>
        <v>0</v>
      </c>
      <c r="H25" s="746">
        <v>0</v>
      </c>
      <c r="I25" s="746">
        <v>0</v>
      </c>
      <c r="J25" s="746">
        <f>VLOOKUP(A25,'[5]Table 33'!A$5:H$32,4,0)</f>
        <v>0</v>
      </c>
      <c r="K25" s="782">
        <v>66.67</v>
      </c>
      <c r="L25" s="746">
        <v>0</v>
      </c>
      <c r="M25" s="745">
        <f>VLOOKUP(A25,'[5]Table 33'!A$5:H$33,5,0)</f>
        <v>100</v>
      </c>
      <c r="N25" s="746">
        <v>0</v>
      </c>
      <c r="O25" s="746">
        <v>0</v>
      </c>
      <c r="P25" s="746">
        <f>VLOOKUP(A25,'[5]Table 33'!A$5:I$32,6,0)</f>
        <v>0</v>
      </c>
      <c r="Q25" s="782">
        <v>0</v>
      </c>
      <c r="R25" s="746">
        <v>0</v>
      </c>
      <c r="S25" s="823">
        <f>VLOOKUP(A25,'[5]Table 33'!A$5:H$33,7,0)</f>
        <v>0</v>
      </c>
      <c r="T25" s="1"/>
    </row>
    <row r="26" spans="1:20" ht="16.5" x14ac:dyDescent="0.3">
      <c r="A26" s="822" t="s">
        <v>55</v>
      </c>
      <c r="B26" s="782">
        <v>0</v>
      </c>
      <c r="C26" s="746">
        <v>0</v>
      </c>
      <c r="D26" s="745">
        <f>VLOOKUP(A26,'[5]Table 33'!A$5:H$33,2,0)</f>
        <v>0</v>
      </c>
      <c r="E26" s="746">
        <v>0</v>
      </c>
      <c r="F26" s="824"/>
      <c r="G26" s="745">
        <f>VLOOKUP(A26,'[5]Table 33'!A$5:H$33,3,0)</f>
        <v>0</v>
      </c>
      <c r="H26" s="746">
        <v>0</v>
      </c>
      <c r="I26" s="746">
        <v>0</v>
      </c>
      <c r="J26" s="746">
        <f>VLOOKUP(A26,'[5]Table 33'!A$5:H$32,4,0)</f>
        <v>58.97</v>
      </c>
      <c r="K26" s="782">
        <v>100</v>
      </c>
      <c r="L26" s="746">
        <v>100</v>
      </c>
      <c r="M26" s="745">
        <f>VLOOKUP(A26,'[5]Table 33'!A$5:H$33,5,0)</f>
        <v>41.03</v>
      </c>
      <c r="N26" s="746">
        <v>0</v>
      </c>
      <c r="O26" s="746">
        <v>0</v>
      </c>
      <c r="P26" s="746">
        <f>VLOOKUP(A26,'[5]Table 33'!A$5:I$32,6,0)</f>
        <v>0</v>
      </c>
      <c r="Q26" s="782">
        <v>0</v>
      </c>
      <c r="R26" s="746">
        <v>0</v>
      </c>
      <c r="S26" s="823">
        <f>VLOOKUP(A26,'[5]Table 33'!A$5:H$33,7,0)</f>
        <v>0</v>
      </c>
      <c r="T26" s="1"/>
    </row>
    <row r="27" spans="1:20" ht="16.5" x14ac:dyDescent="0.3">
      <c r="A27" s="822" t="s">
        <v>56</v>
      </c>
      <c r="B27" s="782">
        <v>0</v>
      </c>
      <c r="C27" s="746">
        <v>0</v>
      </c>
      <c r="D27" s="745">
        <f>VLOOKUP(A27,'[5]Table 33'!A$5:H$33,2,0)</f>
        <v>0</v>
      </c>
      <c r="E27" s="746">
        <v>0</v>
      </c>
      <c r="F27" s="746">
        <v>7.14</v>
      </c>
      <c r="G27" s="745">
        <f>VLOOKUP(A27,'[5]Table 33'!A$5:H$33,3,0)</f>
        <v>0</v>
      </c>
      <c r="H27" s="746">
        <v>45.45</v>
      </c>
      <c r="I27" s="746">
        <v>3.57</v>
      </c>
      <c r="J27" s="746">
        <f>VLOOKUP(A27,'[5]Table 33'!A$5:H$32,4,0)</f>
        <v>56.25</v>
      </c>
      <c r="K27" s="782">
        <v>4.55</v>
      </c>
      <c r="L27" s="746">
        <v>64.290000000000006</v>
      </c>
      <c r="M27" s="745">
        <f>VLOOKUP(A27,'[5]Table 33'!A$5:H$33,5,0)</f>
        <v>12.5</v>
      </c>
      <c r="N27" s="746">
        <v>50</v>
      </c>
      <c r="O27" s="746">
        <v>25</v>
      </c>
      <c r="P27" s="746">
        <f>VLOOKUP(A27,'[5]Table 33'!A$5:I$32,6,0)</f>
        <v>31.25</v>
      </c>
      <c r="Q27" s="782">
        <v>0</v>
      </c>
      <c r="R27" s="746">
        <v>0</v>
      </c>
      <c r="S27" s="823">
        <f>VLOOKUP(A27,'[5]Table 33'!A$5:H$33,7,0)</f>
        <v>0</v>
      </c>
      <c r="T27" s="1"/>
    </row>
    <row r="28" spans="1:20" ht="16.5" x14ac:dyDescent="0.3">
      <c r="A28" s="822" t="s">
        <v>57</v>
      </c>
      <c r="B28" s="782">
        <v>0</v>
      </c>
      <c r="C28" s="746">
        <v>0</v>
      </c>
      <c r="D28" s="745">
        <f>VLOOKUP(A28,'[5]Table 33'!A$5:H$33,2,0)</f>
        <v>0</v>
      </c>
      <c r="E28" s="746">
        <v>16.98</v>
      </c>
      <c r="F28" s="746">
        <v>9.09</v>
      </c>
      <c r="G28" s="745">
        <f>VLOOKUP(A28,'[5]Table 33'!A$5:H$33,3,0)</f>
        <v>0</v>
      </c>
      <c r="H28" s="746">
        <v>1.89</v>
      </c>
      <c r="I28" s="746">
        <v>22.73</v>
      </c>
      <c r="J28" s="746">
        <f>VLOOKUP(A28,'[5]Table 33'!A$5:H$32,4,0)</f>
        <v>0</v>
      </c>
      <c r="K28" s="782">
        <v>69.81</v>
      </c>
      <c r="L28" s="746">
        <v>38.64</v>
      </c>
      <c r="M28" s="745">
        <f>VLOOKUP(A28,'[5]Table 33'!A$5:H$33,5,0)</f>
        <v>100</v>
      </c>
      <c r="N28" s="746">
        <v>11.32</v>
      </c>
      <c r="O28" s="746">
        <v>29.55</v>
      </c>
      <c r="P28" s="746">
        <f>VLOOKUP(A28,'[5]Table 33'!A$5:I$32,6,0)</f>
        <v>0</v>
      </c>
      <c r="Q28" s="782">
        <v>0</v>
      </c>
      <c r="R28" s="746">
        <v>0</v>
      </c>
      <c r="S28" s="823">
        <f>VLOOKUP(A28,'[5]Table 33'!A$5:H$33,7,0)</f>
        <v>0</v>
      </c>
      <c r="T28" s="1"/>
    </row>
    <row r="29" spans="1:20" ht="16.5" x14ac:dyDescent="0.3">
      <c r="A29" s="822" t="s">
        <v>58</v>
      </c>
      <c r="B29" s="782">
        <v>0</v>
      </c>
      <c r="C29" s="746">
        <v>0</v>
      </c>
      <c r="D29" s="745">
        <f>VLOOKUP(A29,'[5]Table 33'!A$5:H$33,2,0)</f>
        <v>0</v>
      </c>
      <c r="E29" s="746">
        <v>0</v>
      </c>
      <c r="F29" s="746">
        <v>0</v>
      </c>
      <c r="G29" s="745">
        <f>VLOOKUP(A29,'[5]Table 33'!A$5:H$33,3,0)</f>
        <v>3.85</v>
      </c>
      <c r="H29" s="746">
        <v>41.67</v>
      </c>
      <c r="I29" s="746">
        <v>0</v>
      </c>
      <c r="J29" s="746">
        <f>VLOOKUP(A29,'[5]Table 33'!A$5:H$32,4,0)</f>
        <v>50</v>
      </c>
      <c r="K29" s="782">
        <v>50</v>
      </c>
      <c r="L29" s="746">
        <v>0</v>
      </c>
      <c r="M29" s="745">
        <f>VLOOKUP(A29,'[5]Table 33'!A$5:H$33,5,0)</f>
        <v>42.31</v>
      </c>
      <c r="N29" s="746">
        <v>8.33</v>
      </c>
      <c r="O29" s="746">
        <v>100</v>
      </c>
      <c r="P29" s="746">
        <f>VLOOKUP(A29,'[5]Table 33'!A$5:I$32,6,0)</f>
        <v>3.85</v>
      </c>
      <c r="Q29" s="782">
        <v>0</v>
      </c>
      <c r="R29" s="746">
        <v>0</v>
      </c>
      <c r="S29" s="823">
        <f>VLOOKUP(A29,'[5]Table 33'!A$5:H$33,7,0)</f>
        <v>0</v>
      </c>
      <c r="T29" s="1"/>
    </row>
    <row r="30" spans="1:20" ht="16.5" x14ac:dyDescent="0.3">
      <c r="A30" s="822" t="s">
        <v>59</v>
      </c>
      <c r="B30" s="782">
        <v>2.78</v>
      </c>
      <c r="C30" s="746">
        <v>0</v>
      </c>
      <c r="D30" s="745">
        <f>VLOOKUP(A30,'[5]Table 33'!A$5:H$33,2,0)</f>
        <v>0</v>
      </c>
      <c r="E30" s="746">
        <v>0</v>
      </c>
      <c r="F30" s="746">
        <v>0</v>
      </c>
      <c r="G30" s="745">
        <f>VLOOKUP(A30,'[5]Table 33'!A$5:H$33,3,0)</f>
        <v>0</v>
      </c>
      <c r="H30" s="746">
        <v>8.33</v>
      </c>
      <c r="I30" s="746">
        <v>33.33</v>
      </c>
      <c r="J30" s="746">
        <f>VLOOKUP(A30,'[5]Table 33'!A$5:H$32,4,0)</f>
        <v>0</v>
      </c>
      <c r="K30" s="782">
        <v>55.56</v>
      </c>
      <c r="L30" s="746">
        <v>0</v>
      </c>
      <c r="M30" s="745">
        <f>VLOOKUP(A30,'[5]Table 33'!A$5:H$33,5,0)</f>
        <v>100</v>
      </c>
      <c r="N30" s="746">
        <v>33.33</v>
      </c>
      <c r="O30" s="746">
        <v>66.67</v>
      </c>
      <c r="P30" s="746">
        <f>VLOOKUP(A30,'[5]Table 33'!A$5:I$32,6,0)</f>
        <v>0</v>
      </c>
      <c r="Q30" s="782">
        <v>0</v>
      </c>
      <c r="R30" s="746">
        <v>0</v>
      </c>
      <c r="S30" s="823">
        <f>VLOOKUP(A30,'[5]Table 33'!A$5:H$33,7,0)</f>
        <v>0</v>
      </c>
      <c r="T30" s="1"/>
    </row>
    <row r="31" spans="1:20" ht="16.5" x14ac:dyDescent="0.3">
      <c r="A31" s="822" t="s">
        <v>60</v>
      </c>
      <c r="B31" s="782">
        <v>0</v>
      </c>
      <c r="C31" s="746">
        <v>0</v>
      </c>
      <c r="D31" s="745">
        <f>VLOOKUP(A31,'[5]Table 33'!A$5:H$33,2,0)</f>
        <v>0</v>
      </c>
      <c r="E31" s="746">
        <v>0</v>
      </c>
      <c r="F31" s="746">
        <v>0</v>
      </c>
      <c r="G31" s="745">
        <f>VLOOKUP(A31,'[5]Table 33'!A$5:H$33,3,0)</f>
        <v>0</v>
      </c>
      <c r="H31" s="746">
        <v>82.61</v>
      </c>
      <c r="I31" s="746">
        <v>50</v>
      </c>
      <c r="J31" s="746">
        <f>VLOOKUP(A31,'[5]Table 33'!A$5:H$32,4,0)</f>
        <v>88.89</v>
      </c>
      <c r="K31" s="782">
        <v>15.22</v>
      </c>
      <c r="L31" s="746">
        <v>50</v>
      </c>
      <c r="M31" s="745">
        <f>VLOOKUP(A31,'[5]Table 33'!A$5:H$33,5,0)</f>
        <v>0</v>
      </c>
      <c r="N31" s="746">
        <v>0</v>
      </c>
      <c r="O31" s="746">
        <v>0</v>
      </c>
      <c r="P31" s="746">
        <f>VLOOKUP(A31,'[5]Table 33'!A$5:I$32,6,0)</f>
        <v>11.11</v>
      </c>
      <c r="Q31" s="782">
        <v>2.17</v>
      </c>
      <c r="R31" s="746">
        <v>0</v>
      </c>
      <c r="S31" s="823">
        <f>VLOOKUP(A31,'[5]Table 33'!A$5:H$33,7,0)</f>
        <v>0</v>
      </c>
      <c r="T31" s="1"/>
    </row>
    <row r="32" spans="1:20" ht="17.25" thickBot="1" x14ac:dyDescent="0.35">
      <c r="A32" s="825" t="s">
        <v>62</v>
      </c>
      <c r="B32" s="784">
        <v>0</v>
      </c>
      <c r="C32" s="749">
        <v>0</v>
      </c>
      <c r="D32" s="747">
        <f>VLOOKUP(A32,'[5]Table 33'!A$5:H$33,2,0)</f>
        <v>0</v>
      </c>
      <c r="E32" s="748">
        <v>0</v>
      </c>
      <c r="F32" s="826"/>
      <c r="G32" s="747">
        <f>VLOOKUP(A32,'[5]Table 33'!A$5:H$33,3,0)</f>
        <v>14.29</v>
      </c>
      <c r="H32" s="748">
        <v>20.97</v>
      </c>
      <c r="I32" s="748">
        <v>0</v>
      </c>
      <c r="J32" s="748">
        <f>VLOOKUP(A32,'[5]Table 33'!A$5:H$32,4,0)</f>
        <v>0</v>
      </c>
      <c r="K32" s="784">
        <v>79.03</v>
      </c>
      <c r="L32" s="748">
        <v>95.83</v>
      </c>
      <c r="M32" s="747">
        <f>VLOOKUP(A32,'[5]Table 33'!A$5:H$33,5,0)</f>
        <v>85.71</v>
      </c>
      <c r="N32" s="748">
        <v>0</v>
      </c>
      <c r="O32" s="748">
        <v>4.17</v>
      </c>
      <c r="P32" s="748">
        <f>VLOOKUP(A32,'[5]Table 33'!A$5:I$32,6,0)</f>
        <v>0</v>
      </c>
      <c r="Q32" s="784">
        <v>0</v>
      </c>
      <c r="R32" s="748">
        <v>0</v>
      </c>
      <c r="S32" s="827">
        <f>VLOOKUP(A32,'[5]Table 33'!A$5:H$33,7,0)</f>
        <v>0</v>
      </c>
      <c r="T32" s="1"/>
    </row>
    <row r="33" spans="1:20" ht="18" thickTop="1" thickBot="1" x14ac:dyDescent="0.35">
      <c r="A33" s="781" t="s">
        <v>113</v>
      </c>
      <c r="B33" s="813">
        <v>0.37</v>
      </c>
      <c r="C33" s="81">
        <v>0</v>
      </c>
      <c r="D33" s="815">
        <v>1.71</v>
      </c>
      <c r="E33" s="311">
        <v>5.0199999999999996</v>
      </c>
      <c r="F33" s="821">
        <v>1.71</v>
      </c>
      <c r="G33" s="815">
        <v>0.98</v>
      </c>
      <c r="H33" s="814">
        <v>28.1</v>
      </c>
      <c r="I33" s="814">
        <v>27.29</v>
      </c>
      <c r="J33" s="814">
        <v>43.66</v>
      </c>
      <c r="K33" s="311">
        <v>57.14</v>
      </c>
      <c r="L33" s="814">
        <v>60.34</v>
      </c>
      <c r="M33" s="815">
        <v>50.49</v>
      </c>
      <c r="N33" s="563">
        <v>9.07</v>
      </c>
      <c r="O33" s="814">
        <v>10.23</v>
      </c>
      <c r="P33" s="815">
        <v>2.93</v>
      </c>
      <c r="Q33" s="813">
        <v>0.37</v>
      </c>
      <c r="R33" s="814">
        <v>0.43</v>
      </c>
      <c r="S33" s="815">
        <v>0.24</v>
      </c>
      <c r="T33" s="1"/>
    </row>
    <row r="34" spans="1:20" ht="17.25" thickBot="1" x14ac:dyDescent="0.35">
      <c r="A34" s="816" t="s">
        <v>124</v>
      </c>
      <c r="B34" s="756">
        <v>6.16</v>
      </c>
      <c r="C34" s="817">
        <v>2.5</v>
      </c>
      <c r="D34" s="818">
        <v>0</v>
      </c>
      <c r="E34" s="756">
        <v>1.9</v>
      </c>
      <c r="F34" s="817">
        <v>1.49</v>
      </c>
      <c r="G34" s="818">
        <v>0</v>
      </c>
      <c r="H34" s="820">
        <v>14.22</v>
      </c>
      <c r="I34" s="817">
        <v>17.91</v>
      </c>
      <c r="J34" s="817">
        <v>0</v>
      </c>
      <c r="K34" s="756">
        <v>61.14</v>
      </c>
      <c r="L34" s="817">
        <v>57.71</v>
      </c>
      <c r="M34" s="818">
        <v>0</v>
      </c>
      <c r="N34" s="820">
        <v>15.64</v>
      </c>
      <c r="O34" s="817">
        <v>13.43</v>
      </c>
      <c r="P34" s="818">
        <v>0</v>
      </c>
      <c r="Q34" s="820">
        <v>0.95</v>
      </c>
      <c r="R34" s="817">
        <v>6.97</v>
      </c>
      <c r="S34" s="819">
        <v>0</v>
      </c>
      <c r="T34" s="1"/>
    </row>
    <row r="35" spans="1:20" ht="16.5" x14ac:dyDescent="0.3">
      <c r="A35" s="4" t="s">
        <v>25</v>
      </c>
      <c r="B35" s="1"/>
      <c r="C35" s="1"/>
      <c r="D35" s="15"/>
      <c r="E35" s="45"/>
      <c r="F35" s="45"/>
      <c r="G35" s="15"/>
      <c r="H35" s="1"/>
      <c r="I35" s="13"/>
      <c r="J35" s="1"/>
      <c r="K35" s="1"/>
      <c r="L35" s="13"/>
      <c r="M35" s="1"/>
      <c r="N35" s="1"/>
      <c r="O35" s="13"/>
      <c r="P35" s="1"/>
      <c r="Q35" s="1"/>
      <c r="R35" s="13"/>
      <c r="S35" s="1"/>
      <c r="T35" s="1"/>
    </row>
    <row r="38" spans="1:20" x14ac:dyDescent="0.25">
      <c r="B38" s="812"/>
      <c r="C38" s="812"/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</row>
    <row r="39" spans="1:20" x14ac:dyDescent="0.25">
      <c r="B39" s="812"/>
      <c r="C39" s="812"/>
      <c r="D39" s="812"/>
      <c r="E39" s="812"/>
      <c r="F39" s="812"/>
      <c r="G39" s="812"/>
      <c r="H39" s="812"/>
      <c r="I39" s="812"/>
      <c r="J39" s="812"/>
      <c r="K39" s="812"/>
      <c r="L39" s="812"/>
      <c r="M39" s="812"/>
      <c r="N39" s="812"/>
      <c r="O39" s="812"/>
      <c r="P39" s="812"/>
    </row>
  </sheetData>
  <mergeCells count="7">
    <mergeCell ref="N4:P4"/>
    <mergeCell ref="Q4:S4"/>
    <mergeCell ref="A4:A5"/>
    <mergeCell ref="B4:D4"/>
    <mergeCell ref="E4:G4"/>
    <mergeCell ref="H4:J4"/>
    <mergeCell ref="K4:M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workbookViewId="0">
      <selection activeCell="I13" sqref="I13"/>
    </sheetView>
  </sheetViews>
  <sheetFormatPr defaultRowHeight="15" x14ac:dyDescent="0.25"/>
  <cols>
    <col min="1" max="1" width="12.42578125" customWidth="1"/>
  </cols>
  <sheetData>
    <row r="3" spans="1:10" ht="17.25" thickBot="1" x14ac:dyDescent="0.35">
      <c r="A3" s="10" t="s">
        <v>347</v>
      </c>
      <c r="B3" s="1"/>
      <c r="C3" s="1"/>
      <c r="D3" s="1"/>
      <c r="E3" s="1"/>
      <c r="F3" s="1"/>
      <c r="G3" s="1"/>
      <c r="H3" s="1"/>
      <c r="I3" s="1"/>
      <c r="J3" s="1"/>
    </row>
    <row r="4" spans="1:10" ht="17.25" thickBot="1" x14ac:dyDescent="0.35">
      <c r="A4" s="1018" t="s">
        <v>65</v>
      </c>
      <c r="B4" s="1003" t="s">
        <v>156</v>
      </c>
      <c r="C4" s="1004"/>
      <c r="D4" s="1005"/>
      <c r="E4" s="1003" t="s">
        <v>177</v>
      </c>
      <c r="F4" s="1004"/>
      <c r="G4" s="1005"/>
      <c r="H4" s="1"/>
      <c r="I4" s="1"/>
      <c r="J4" s="1"/>
    </row>
    <row r="5" spans="1:10" ht="17.25" thickBot="1" x14ac:dyDescent="0.35">
      <c r="A5" s="1019"/>
      <c r="B5" s="432" t="s">
        <v>75</v>
      </c>
      <c r="C5" s="432" t="s">
        <v>76</v>
      </c>
      <c r="D5" s="432" t="s">
        <v>77</v>
      </c>
      <c r="E5" s="433" t="s">
        <v>75</v>
      </c>
      <c r="F5" s="432" t="s">
        <v>76</v>
      </c>
      <c r="G5" s="434" t="s">
        <v>77</v>
      </c>
      <c r="H5" s="1"/>
      <c r="I5" s="1"/>
      <c r="J5" s="1"/>
    </row>
    <row r="6" spans="1:10" ht="17.25" thickTop="1" x14ac:dyDescent="0.3">
      <c r="A6" s="435" t="s">
        <v>32</v>
      </c>
      <c r="B6" s="352">
        <v>72.489999999999995</v>
      </c>
      <c r="C6" s="347">
        <v>70.739999999999995</v>
      </c>
      <c r="D6" s="352">
        <f>VLOOKUP(A6,'[5]Table 34'!A$5:D$34,2,0)</f>
        <v>100</v>
      </c>
      <c r="E6" s="382">
        <v>27.51</v>
      </c>
      <c r="F6" s="347">
        <v>29.26</v>
      </c>
      <c r="G6" s="383">
        <f>VLOOKUP(A6,'[5]Table 34'!A$5:D$34,3,0)</f>
        <v>0</v>
      </c>
      <c r="H6" s="1"/>
      <c r="I6" s="1"/>
      <c r="J6" s="1"/>
    </row>
    <row r="7" spans="1:10" ht="16.5" x14ac:dyDescent="0.3">
      <c r="A7" s="435" t="s">
        <v>33</v>
      </c>
      <c r="B7" s="352">
        <v>72.95</v>
      </c>
      <c r="C7" s="347">
        <v>67.72</v>
      </c>
      <c r="D7" s="352">
        <f>VLOOKUP(A7,'[5]Table 34'!A$5:D$34,2,0)</f>
        <v>95.24</v>
      </c>
      <c r="E7" s="382">
        <v>27.05</v>
      </c>
      <c r="F7" s="347">
        <v>32.28</v>
      </c>
      <c r="G7" s="383">
        <f>VLOOKUP(A7,'[5]Table 34'!A$5:D$34,3,0)</f>
        <v>4.76</v>
      </c>
      <c r="H7" s="1"/>
      <c r="I7" s="1"/>
      <c r="J7" s="1"/>
    </row>
    <row r="8" spans="1:10" ht="16.5" x14ac:dyDescent="0.3">
      <c r="A8" s="435" t="s">
        <v>34</v>
      </c>
      <c r="B8" s="352">
        <v>25.7</v>
      </c>
      <c r="C8" s="352">
        <v>46.15</v>
      </c>
      <c r="D8" s="352">
        <v>0</v>
      </c>
      <c r="E8" s="382">
        <v>74.3</v>
      </c>
      <c r="F8" s="347">
        <v>53.85</v>
      </c>
      <c r="G8" s="383">
        <v>0</v>
      </c>
      <c r="H8" s="1"/>
      <c r="I8" s="1"/>
      <c r="J8" s="1"/>
    </row>
    <row r="9" spans="1:10" ht="16.5" x14ac:dyDescent="0.3">
      <c r="A9" s="435" t="s">
        <v>35</v>
      </c>
      <c r="B9" s="352">
        <v>67.38</v>
      </c>
      <c r="C9" s="347">
        <v>77.36</v>
      </c>
      <c r="D9" s="352">
        <f>VLOOKUP(A9,'[5]Table 34'!A$5:D$34,2,0)</f>
        <v>96.97</v>
      </c>
      <c r="E9" s="382">
        <v>32.619999999999997</v>
      </c>
      <c r="F9" s="347">
        <v>22.64</v>
      </c>
      <c r="G9" s="383">
        <f>VLOOKUP(A9,'[5]Table 34'!A$5:D$34,3,0)</f>
        <v>3.03</v>
      </c>
      <c r="H9" s="1"/>
      <c r="I9" s="1"/>
      <c r="J9" s="1"/>
    </row>
    <row r="10" spans="1:10" ht="16.5" x14ac:dyDescent="0.3">
      <c r="A10" s="435" t="s">
        <v>37</v>
      </c>
      <c r="B10" s="352">
        <v>69.19</v>
      </c>
      <c r="C10" s="347">
        <v>72.069999999999993</v>
      </c>
      <c r="D10" s="352">
        <f>VLOOKUP(A10,'[5]Table 34'!A$5:D$34,2,0)</f>
        <v>85.96</v>
      </c>
      <c r="E10" s="382">
        <v>30.81</v>
      </c>
      <c r="F10" s="347">
        <v>27.93</v>
      </c>
      <c r="G10" s="383">
        <f>VLOOKUP(A10,'[5]Table 34'!A$5:D$34,3,0)</f>
        <v>14.04</v>
      </c>
      <c r="H10" s="1"/>
      <c r="I10" s="1"/>
      <c r="J10" s="1"/>
    </row>
    <row r="11" spans="1:10" ht="16.5" x14ac:dyDescent="0.3">
      <c r="A11" s="435" t="s">
        <v>38</v>
      </c>
      <c r="B11" s="352">
        <v>79.38</v>
      </c>
      <c r="C11" s="347">
        <v>66.099999999999994</v>
      </c>
      <c r="D11" s="352">
        <f>VLOOKUP(A11,'[5]Table 34'!A$5:D$34,2,0)</f>
        <v>46.81</v>
      </c>
      <c r="E11" s="382">
        <v>20.62</v>
      </c>
      <c r="F11" s="347">
        <v>33.9</v>
      </c>
      <c r="G11" s="383">
        <f>VLOOKUP(A11,'[5]Table 34'!A$5:D$34,3,0)</f>
        <v>53.19</v>
      </c>
      <c r="H11" s="1"/>
      <c r="I11" s="1"/>
      <c r="J11" s="1"/>
    </row>
    <row r="12" spans="1:10" ht="16.5" x14ac:dyDescent="0.3">
      <c r="A12" s="435" t="s">
        <v>39</v>
      </c>
      <c r="B12" s="352">
        <v>73.14</v>
      </c>
      <c r="C12" s="347">
        <v>68.91</v>
      </c>
      <c r="D12" s="352">
        <f>VLOOKUP(A12,'[5]Table 34'!A$5:D$34,2,0)</f>
        <v>60.71</v>
      </c>
      <c r="E12" s="382">
        <v>26.86</v>
      </c>
      <c r="F12" s="347">
        <v>31.09</v>
      </c>
      <c r="G12" s="383">
        <f>VLOOKUP(A12,'[5]Table 34'!A$5:D$34,3,0)</f>
        <v>39.29</v>
      </c>
      <c r="H12" s="1"/>
      <c r="I12" s="1"/>
      <c r="J12" s="1"/>
    </row>
    <row r="13" spans="1:10" ht="16.5" x14ac:dyDescent="0.3">
      <c r="A13" s="435" t="s">
        <v>40</v>
      </c>
      <c r="B13" s="352">
        <v>89.34</v>
      </c>
      <c r="C13" s="347">
        <v>91.2</v>
      </c>
      <c r="D13" s="352">
        <f>VLOOKUP(A13,'[5]Table 34'!A$5:D$34,2,0)</f>
        <v>84.09</v>
      </c>
      <c r="E13" s="382">
        <v>10.66</v>
      </c>
      <c r="F13" s="347">
        <v>8.8000000000000007</v>
      </c>
      <c r="G13" s="383">
        <f>VLOOKUP(A13,'[5]Table 34'!A$5:D$34,3,0)</f>
        <v>15.91</v>
      </c>
      <c r="H13" s="1"/>
      <c r="I13" s="1"/>
      <c r="J13" s="1"/>
    </row>
    <row r="14" spans="1:10" ht="16.5" x14ac:dyDescent="0.3">
      <c r="A14" s="435" t="s">
        <v>41</v>
      </c>
      <c r="B14" s="352">
        <v>77.48</v>
      </c>
      <c r="C14" s="347">
        <v>82.57</v>
      </c>
      <c r="D14" s="352">
        <f>VLOOKUP(A14,'[5]Table 34'!A$5:D$34,2,0)</f>
        <v>94.29</v>
      </c>
      <c r="E14" s="382">
        <v>22.52</v>
      </c>
      <c r="F14" s="347">
        <v>17.43</v>
      </c>
      <c r="G14" s="383">
        <f>VLOOKUP(A14,'[5]Table 34'!A$5:D$34,3,0)</f>
        <v>5.71</v>
      </c>
      <c r="H14" s="1"/>
      <c r="I14" s="1"/>
      <c r="J14" s="1"/>
    </row>
    <row r="15" spans="1:10" ht="16.5" x14ac:dyDescent="0.3">
      <c r="A15" s="435" t="s">
        <v>42</v>
      </c>
      <c r="B15" s="352">
        <v>76.239999999999995</v>
      </c>
      <c r="C15" s="347">
        <v>68.52</v>
      </c>
      <c r="D15" s="352">
        <f>VLOOKUP(A15,'[5]Table 34'!A$5:D$34,2,0)</f>
        <v>100</v>
      </c>
      <c r="E15" s="382">
        <v>23.76</v>
      </c>
      <c r="F15" s="347">
        <v>31.48</v>
      </c>
      <c r="G15" s="383">
        <f>VLOOKUP(A15,'[5]Table 34'!A$5:D$34,3,0)</f>
        <v>0</v>
      </c>
      <c r="H15" s="1"/>
      <c r="I15" s="1"/>
      <c r="J15" s="1"/>
    </row>
    <row r="16" spans="1:10" ht="16.5" x14ac:dyDescent="0.3">
      <c r="A16" s="435" t="s">
        <v>43</v>
      </c>
      <c r="B16" s="352">
        <v>92.63</v>
      </c>
      <c r="C16" s="347">
        <v>93.86</v>
      </c>
      <c r="D16" s="352">
        <f>VLOOKUP(A16,'[5]Table 34'!A$5:D$34,2,0)</f>
        <v>82.14</v>
      </c>
      <c r="E16" s="382">
        <v>7.37</v>
      </c>
      <c r="F16" s="347">
        <v>6.14</v>
      </c>
      <c r="G16" s="383">
        <f>VLOOKUP(A16,'[5]Table 34'!A$5:D$34,3,0)</f>
        <v>17.86</v>
      </c>
      <c r="H16" s="1"/>
      <c r="I16" s="1"/>
      <c r="J16" s="1"/>
    </row>
    <row r="17" spans="1:10" ht="16.5" x14ac:dyDescent="0.3">
      <c r="A17" s="435" t="s">
        <v>44</v>
      </c>
      <c r="B17" s="352">
        <v>88.33</v>
      </c>
      <c r="C17" s="347">
        <v>83.52</v>
      </c>
      <c r="D17" s="352">
        <f>VLOOKUP(A17,'[5]Table 34'!A$5:D$34,2,0)</f>
        <v>90.91</v>
      </c>
      <c r="E17" s="382">
        <v>11.67</v>
      </c>
      <c r="F17" s="347">
        <v>16.48</v>
      </c>
      <c r="G17" s="383">
        <f>VLOOKUP(A17,'[5]Table 34'!A$5:D$34,3,0)</f>
        <v>9.09</v>
      </c>
      <c r="H17" s="1"/>
      <c r="I17" s="1"/>
      <c r="J17" s="1"/>
    </row>
    <row r="18" spans="1:10" ht="16.5" x14ac:dyDescent="0.3">
      <c r="A18" s="435" t="s">
        <v>45</v>
      </c>
      <c r="B18" s="352">
        <v>86.87</v>
      </c>
      <c r="C18" s="347">
        <v>80.88</v>
      </c>
      <c r="D18" s="352">
        <f>VLOOKUP(A18,'[5]Table 34'!A$5:D$34,2,0)</f>
        <v>92.42</v>
      </c>
      <c r="E18" s="382">
        <v>13.13</v>
      </c>
      <c r="F18" s="347">
        <v>19.12</v>
      </c>
      <c r="G18" s="383">
        <f>VLOOKUP(A18,'[5]Table 34'!A$5:D$34,3,0)</f>
        <v>7.58</v>
      </c>
      <c r="H18" s="1"/>
      <c r="I18" s="1"/>
      <c r="J18" s="1"/>
    </row>
    <row r="19" spans="1:10" ht="16.5" x14ac:dyDescent="0.3">
      <c r="A19" s="435" t="s">
        <v>46</v>
      </c>
      <c r="B19" s="352">
        <v>93.83</v>
      </c>
      <c r="C19" s="347">
        <v>90.7</v>
      </c>
      <c r="D19" s="352">
        <f>VLOOKUP(A19,'[5]Table 34'!A$5:D$34,2,0)</f>
        <v>95.65</v>
      </c>
      <c r="E19" s="382">
        <v>6.17</v>
      </c>
      <c r="F19" s="347">
        <v>9.3000000000000007</v>
      </c>
      <c r="G19" s="383">
        <f>VLOOKUP(A19,'[5]Table 34'!A$5:D$34,3,0)</f>
        <v>4.3499999999999996</v>
      </c>
      <c r="H19" s="1"/>
      <c r="I19" s="1"/>
      <c r="J19" s="1"/>
    </row>
    <row r="20" spans="1:10" ht="16.5" x14ac:dyDescent="0.3">
      <c r="A20" s="435" t="s">
        <v>47</v>
      </c>
      <c r="B20" s="352">
        <v>76.790000000000006</v>
      </c>
      <c r="C20" s="347">
        <v>83.86</v>
      </c>
      <c r="D20" s="352">
        <f>VLOOKUP(A20,'[5]Table 34'!A$5:D$34,2,0)</f>
        <v>88.46</v>
      </c>
      <c r="E20" s="382">
        <v>23.21</v>
      </c>
      <c r="F20" s="347">
        <v>16.14</v>
      </c>
      <c r="G20" s="383">
        <f>VLOOKUP(A20,'[5]Table 34'!A$5:D$34,3,0)</f>
        <v>11.54</v>
      </c>
      <c r="H20" s="1"/>
      <c r="I20" s="1"/>
      <c r="J20" s="1"/>
    </row>
    <row r="21" spans="1:10" ht="16.5" x14ac:dyDescent="0.3">
      <c r="A21" s="435" t="s">
        <v>48</v>
      </c>
      <c r="B21" s="352">
        <v>64.38</v>
      </c>
      <c r="C21" s="347">
        <v>85.02</v>
      </c>
      <c r="D21" s="352">
        <f>VLOOKUP(A21,'[5]Table 34'!A$5:D$34,2,0)</f>
        <v>95.56</v>
      </c>
      <c r="E21" s="382">
        <v>35.619999999999997</v>
      </c>
      <c r="F21" s="347">
        <v>14.98</v>
      </c>
      <c r="G21" s="383">
        <f>VLOOKUP(A21,'[5]Table 34'!A$5:D$34,3,0)</f>
        <v>4.4400000000000004</v>
      </c>
      <c r="H21" s="1"/>
      <c r="I21" s="1"/>
      <c r="J21" s="1"/>
    </row>
    <row r="22" spans="1:10" ht="16.5" x14ac:dyDescent="0.3">
      <c r="A22" s="435" t="s">
        <v>49</v>
      </c>
      <c r="B22" s="352">
        <v>42.62</v>
      </c>
      <c r="C22" s="347">
        <v>46.97</v>
      </c>
      <c r="D22" s="352">
        <f>VLOOKUP(A22,'[5]Table 34'!A$5:D$34,2,0)</f>
        <v>81.08</v>
      </c>
      <c r="E22" s="382">
        <v>57.38</v>
      </c>
      <c r="F22" s="347">
        <v>53.03</v>
      </c>
      <c r="G22" s="383">
        <f>VLOOKUP(A22,'[5]Table 34'!A$5:D$34,3,0)</f>
        <v>18.920000000000002</v>
      </c>
      <c r="H22" s="1"/>
      <c r="I22" s="1"/>
      <c r="J22" s="1"/>
    </row>
    <row r="23" spans="1:10" ht="16.5" x14ac:dyDescent="0.3">
      <c r="A23" s="435" t="s">
        <v>50</v>
      </c>
      <c r="B23" s="352">
        <v>70.349999999999994</v>
      </c>
      <c r="C23" s="347">
        <v>67.55</v>
      </c>
      <c r="D23" s="352">
        <f>VLOOKUP(A23,'[5]Table 34'!A$5:D$34,2,0)</f>
        <v>100</v>
      </c>
      <c r="E23" s="382">
        <v>29.65</v>
      </c>
      <c r="F23" s="347">
        <v>32.450000000000003</v>
      </c>
      <c r="G23" s="383">
        <f>VLOOKUP(A23,'[5]Table 34'!A$5:D$34,3,0)</f>
        <v>0</v>
      </c>
      <c r="H23" s="1"/>
      <c r="I23" s="1"/>
      <c r="J23" s="1"/>
    </row>
    <row r="24" spans="1:10" ht="16.5" x14ac:dyDescent="0.3">
      <c r="A24" s="435" t="s">
        <v>51</v>
      </c>
      <c r="B24" s="352">
        <v>85.22</v>
      </c>
      <c r="C24" s="347">
        <v>85.67</v>
      </c>
      <c r="D24" s="352">
        <f>VLOOKUP(A24,'[5]Table 34'!A$5:D$34,2,0)</f>
        <v>90</v>
      </c>
      <c r="E24" s="382">
        <v>14.78</v>
      </c>
      <c r="F24" s="347">
        <v>14.33</v>
      </c>
      <c r="G24" s="383">
        <f>VLOOKUP(A24,'[5]Table 34'!A$5:D$34,3,0)</f>
        <v>10</v>
      </c>
      <c r="H24" s="1"/>
      <c r="I24" s="1"/>
      <c r="J24" s="1"/>
    </row>
    <row r="25" spans="1:10" ht="16.5" x14ac:dyDescent="0.3">
      <c r="A25" s="435" t="s">
        <v>52</v>
      </c>
      <c r="B25" s="352">
        <v>94.71</v>
      </c>
      <c r="C25" s="347">
        <v>97.33</v>
      </c>
      <c r="D25" s="352">
        <f>VLOOKUP(A25,'[5]Table 34'!A$5:D$34,2,0)</f>
        <v>100</v>
      </c>
      <c r="E25" s="382">
        <v>5.29</v>
      </c>
      <c r="F25" s="347">
        <v>2.67</v>
      </c>
      <c r="G25" s="383">
        <f>VLOOKUP(A25,'[5]Table 34'!A$5:D$34,3,0)</f>
        <v>0</v>
      </c>
      <c r="H25" s="1"/>
      <c r="I25" s="1"/>
      <c r="J25" s="1"/>
    </row>
    <row r="26" spans="1:10" ht="16.5" x14ac:dyDescent="0.3">
      <c r="A26" s="435" t="s">
        <v>53</v>
      </c>
      <c r="B26" s="352">
        <v>80.33</v>
      </c>
      <c r="C26" s="347">
        <v>82.61</v>
      </c>
      <c r="D26" s="352">
        <f>VLOOKUP(A26,'[5]Table 34'!A$5:D$34,2,0)</f>
        <v>94.06</v>
      </c>
      <c r="E26" s="382">
        <v>19.670000000000002</v>
      </c>
      <c r="F26" s="347">
        <v>17.39</v>
      </c>
      <c r="G26" s="383">
        <f>VLOOKUP(A26,'[5]Table 34'!A$5:D$34,3,0)</f>
        <v>5.94</v>
      </c>
      <c r="H26" s="1"/>
      <c r="I26" s="1"/>
      <c r="J26" s="1"/>
    </row>
    <row r="27" spans="1:10" ht="16.5" x14ac:dyDescent="0.3">
      <c r="A27" s="435" t="s">
        <v>54</v>
      </c>
      <c r="B27" s="352">
        <v>92.4</v>
      </c>
      <c r="C27" s="347">
        <v>79.75</v>
      </c>
      <c r="D27" s="352">
        <f>VLOOKUP(A27,'[5]Table 34'!A$5:D$34,2,0)</f>
        <v>81.34</v>
      </c>
      <c r="E27" s="382">
        <v>7.6</v>
      </c>
      <c r="F27" s="347">
        <v>20.25</v>
      </c>
      <c r="G27" s="383">
        <f>VLOOKUP(A27,'[5]Table 34'!A$5:D$34,3,0)</f>
        <v>18.66</v>
      </c>
      <c r="H27" s="1"/>
      <c r="I27" s="1"/>
      <c r="J27" s="1"/>
    </row>
    <row r="28" spans="1:10" ht="16.5" x14ac:dyDescent="0.3">
      <c r="A28" s="435" t="s">
        <v>55</v>
      </c>
      <c r="B28" s="352">
        <v>88.54</v>
      </c>
      <c r="C28" s="347">
        <v>93.07</v>
      </c>
      <c r="D28" s="352">
        <f>VLOOKUP(A28,'[5]Table 34'!A$5:D$34,2,0)</f>
        <v>96.3</v>
      </c>
      <c r="E28" s="382">
        <v>11.46</v>
      </c>
      <c r="F28" s="347">
        <v>6.93</v>
      </c>
      <c r="G28" s="383">
        <f>VLOOKUP(A28,'[5]Table 34'!A$5:D$34,3,0)</f>
        <v>3.7</v>
      </c>
      <c r="H28" s="1"/>
      <c r="I28" s="1"/>
      <c r="J28" s="1"/>
    </row>
    <row r="29" spans="1:10" ht="16.5" x14ac:dyDescent="0.3">
      <c r="A29" s="435" t="s">
        <v>56</v>
      </c>
      <c r="B29" s="352">
        <v>66.459999999999994</v>
      </c>
      <c r="C29" s="347">
        <v>59.6</v>
      </c>
      <c r="D29" s="352">
        <f>VLOOKUP(A29,'[5]Table 34'!A$5:D$34,2,0)</f>
        <v>78.95</v>
      </c>
      <c r="E29" s="382">
        <v>33.54</v>
      </c>
      <c r="F29" s="347">
        <v>40.4</v>
      </c>
      <c r="G29" s="383">
        <f>VLOOKUP(A29,'[5]Table 34'!A$5:D$34,3,0)</f>
        <v>21.05</v>
      </c>
      <c r="H29" s="1"/>
      <c r="I29" s="1"/>
      <c r="J29" s="1"/>
    </row>
    <row r="30" spans="1:10" ht="16.5" x14ac:dyDescent="0.3">
      <c r="A30" s="435" t="s">
        <v>57</v>
      </c>
      <c r="B30" s="352">
        <v>51.41</v>
      </c>
      <c r="C30" s="347">
        <v>50.5</v>
      </c>
      <c r="D30" s="352">
        <f>VLOOKUP(A30,'[5]Table 34'!A$5:D$34,2,0)</f>
        <v>70.59</v>
      </c>
      <c r="E30" s="382">
        <v>48.59</v>
      </c>
      <c r="F30" s="347">
        <v>49.5</v>
      </c>
      <c r="G30" s="383">
        <f>VLOOKUP(A30,'[5]Table 34'!A$5:D$34,3,0)</f>
        <v>29.41</v>
      </c>
      <c r="H30" s="1"/>
      <c r="I30" s="1"/>
      <c r="J30" s="1"/>
    </row>
    <row r="31" spans="1:10" ht="16.5" x14ac:dyDescent="0.3">
      <c r="A31" s="435" t="s">
        <v>58</v>
      </c>
      <c r="B31" s="352">
        <v>62.95</v>
      </c>
      <c r="C31" s="347">
        <v>61.08</v>
      </c>
      <c r="D31" s="352">
        <f>VLOOKUP(A31,'[5]Table 34'!A$5:D$34,2,0)</f>
        <v>89.19</v>
      </c>
      <c r="E31" s="382">
        <v>37.049999999999997</v>
      </c>
      <c r="F31" s="347">
        <v>38.92</v>
      </c>
      <c r="G31" s="383">
        <f>VLOOKUP(A31,'[5]Table 34'!A$5:D$34,3,0)</f>
        <v>10.81</v>
      </c>
      <c r="H31" s="1"/>
      <c r="I31" s="1"/>
      <c r="J31" s="1"/>
    </row>
    <row r="32" spans="1:10" ht="16.5" x14ac:dyDescent="0.3">
      <c r="A32" s="435" t="s">
        <v>59</v>
      </c>
      <c r="B32" s="352">
        <v>37.57</v>
      </c>
      <c r="C32" s="347">
        <v>31.56</v>
      </c>
      <c r="D32" s="352">
        <f>VLOOKUP(A32,'[5]Table 34'!A$5:D$34,2,0)</f>
        <v>100</v>
      </c>
      <c r="E32" s="382">
        <v>62.43</v>
      </c>
      <c r="F32" s="347">
        <v>68.44</v>
      </c>
      <c r="G32" s="383">
        <f>VLOOKUP(A32,'[5]Table 34'!A$5:D$34,3,0)</f>
        <v>0</v>
      </c>
      <c r="H32" s="1"/>
      <c r="I32" s="1"/>
      <c r="J32" s="1"/>
    </row>
    <row r="33" spans="1:10" ht="16.5" x14ac:dyDescent="0.3">
      <c r="A33" s="435" t="s">
        <v>60</v>
      </c>
      <c r="B33" s="352">
        <v>43.45</v>
      </c>
      <c r="C33" s="347">
        <v>41.43</v>
      </c>
      <c r="D33" s="352">
        <f>VLOOKUP(A33,'[5]Table 34'!A$5:D$34,2,0)</f>
        <v>100</v>
      </c>
      <c r="E33" s="382">
        <v>56.55</v>
      </c>
      <c r="F33" s="347">
        <v>58.57</v>
      </c>
      <c r="G33" s="383">
        <f>VLOOKUP(A33,'[5]Table 34'!A$5:D$34,3,0)</f>
        <v>0</v>
      </c>
      <c r="H33" s="1"/>
      <c r="I33" s="1"/>
      <c r="J33" s="1"/>
    </row>
    <row r="34" spans="1:10" ht="16.5" x14ac:dyDescent="0.3">
      <c r="A34" s="435" t="s">
        <v>61</v>
      </c>
      <c r="B34" s="352">
        <v>56.28</v>
      </c>
      <c r="C34" s="347">
        <v>63.51</v>
      </c>
      <c r="D34" s="352">
        <v>0</v>
      </c>
      <c r="E34" s="382">
        <v>43.72</v>
      </c>
      <c r="F34" s="347">
        <v>36.49</v>
      </c>
      <c r="G34" s="383">
        <v>0</v>
      </c>
      <c r="H34" s="1"/>
      <c r="I34" s="1"/>
      <c r="J34" s="1"/>
    </row>
    <row r="35" spans="1:10" ht="17.25" thickBot="1" x14ac:dyDescent="0.35">
      <c r="A35" s="435" t="s">
        <v>62</v>
      </c>
      <c r="B35" s="352">
        <v>65.16</v>
      </c>
      <c r="C35" s="347">
        <v>42.09</v>
      </c>
      <c r="D35" s="352">
        <f>VLOOKUP(A35,'[5]Table 34'!A$5:D$34,2,0)</f>
        <v>27.03</v>
      </c>
      <c r="E35" s="382">
        <v>34.840000000000003</v>
      </c>
      <c r="F35" s="347">
        <v>57.91</v>
      </c>
      <c r="G35" s="383">
        <f>VLOOKUP(A35,'[5]Table 34'!A$5:D$34,3,0)</f>
        <v>72.97</v>
      </c>
      <c r="H35" s="1"/>
      <c r="I35" s="1"/>
      <c r="J35" s="1"/>
    </row>
    <row r="36" spans="1:10" ht="17.25" thickBot="1" x14ac:dyDescent="0.35">
      <c r="A36" s="436" t="s">
        <v>113</v>
      </c>
      <c r="B36" s="437">
        <v>68.319999999999993</v>
      </c>
      <c r="C36" s="438">
        <v>67.400000000000006</v>
      </c>
      <c r="D36" s="439">
        <v>84.22</v>
      </c>
      <c r="E36" s="440">
        <v>31.68</v>
      </c>
      <c r="F36" s="438">
        <v>32.6</v>
      </c>
      <c r="G36" s="439">
        <v>15.78</v>
      </c>
      <c r="H36" s="1"/>
      <c r="I36" s="1"/>
      <c r="J36" s="1"/>
    </row>
    <row r="37" spans="1:10" ht="17.25" thickBot="1" x14ac:dyDescent="0.35">
      <c r="A37" s="403" t="s">
        <v>124</v>
      </c>
      <c r="B37" s="364">
        <v>63.48</v>
      </c>
      <c r="C37" s="441">
        <v>61.21</v>
      </c>
      <c r="D37" s="426">
        <v>0</v>
      </c>
      <c r="E37" s="362">
        <v>36.520000000000003</v>
      </c>
      <c r="F37" s="441">
        <v>38.79</v>
      </c>
      <c r="G37" s="442">
        <v>0</v>
      </c>
      <c r="H37" s="45"/>
      <c r="I37" s="1"/>
      <c r="J37" s="1"/>
    </row>
    <row r="38" spans="1:10" ht="16.5" x14ac:dyDescent="0.3">
      <c r="A38" s="4" t="s">
        <v>106</v>
      </c>
      <c r="B38" s="74"/>
      <c r="C38" s="74"/>
      <c r="D38" s="3"/>
      <c r="E38" s="74"/>
      <c r="F38" s="74"/>
      <c r="G38" s="26"/>
      <c r="H38" s="45"/>
      <c r="I38" s="1"/>
      <c r="J38" s="1"/>
    </row>
    <row r="39" spans="1:10" x14ac:dyDescent="0.25">
      <c r="D39" s="49"/>
    </row>
  </sheetData>
  <mergeCells count="3">
    <mergeCell ref="A4:A5"/>
    <mergeCell ref="B4:D4"/>
    <mergeCell ref="E4:G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0"/>
  <sheetViews>
    <sheetView workbookViewId="0">
      <selection activeCell="N14" sqref="N14"/>
    </sheetView>
  </sheetViews>
  <sheetFormatPr defaultRowHeight="15" x14ac:dyDescent="0.25"/>
  <cols>
    <col min="1" max="1" width="12.140625" customWidth="1"/>
    <col min="2" max="2" width="5.5703125" bestFit="1" customWidth="1"/>
    <col min="3" max="4" width="5.7109375" bestFit="1" customWidth="1"/>
    <col min="5" max="5" width="5.5703125" bestFit="1" customWidth="1"/>
    <col min="6" max="6" width="5.7109375" bestFit="1" customWidth="1"/>
    <col min="7" max="7" width="4.7109375" bestFit="1" customWidth="1"/>
    <col min="8" max="8" width="5.5703125" bestFit="1" customWidth="1"/>
    <col min="9" max="10" width="5.7109375" bestFit="1" customWidth="1"/>
    <col min="11" max="11" width="5.5703125" bestFit="1" customWidth="1"/>
    <col min="12" max="12" width="5.7109375" bestFit="1" customWidth="1"/>
    <col min="13" max="14" width="5.5703125" bestFit="1" customWidth="1"/>
    <col min="15" max="15" width="5.7109375" bestFit="1" customWidth="1"/>
    <col min="16" max="17" width="5.5703125" bestFit="1" customWidth="1"/>
    <col min="18" max="18" width="5.7109375" bestFit="1" customWidth="1"/>
    <col min="19" max="19" width="5.5703125" bestFit="1" customWidth="1"/>
    <col min="20" max="20" width="4.7109375" bestFit="1" customWidth="1"/>
    <col min="21" max="21" width="5.7109375" bestFit="1" customWidth="1"/>
    <col min="22" max="23" width="5.5703125" bestFit="1" customWidth="1"/>
    <col min="24" max="24" width="5.7109375" bestFit="1" customWidth="1"/>
    <col min="25" max="25" width="5.5703125" bestFit="1" customWidth="1"/>
    <col min="26" max="26" width="4.7109375" bestFit="1" customWidth="1"/>
    <col min="27" max="27" width="6.7109375" bestFit="1" customWidth="1"/>
    <col min="28" max="28" width="4.7109375" bestFit="1" customWidth="1"/>
  </cols>
  <sheetData>
    <row r="3" spans="1:28" ht="17.25" thickBot="1" x14ac:dyDescent="0.35">
      <c r="A3" s="10" t="s">
        <v>348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8" ht="17.25" thickBot="1" x14ac:dyDescent="0.35">
      <c r="A4" s="1024" t="s">
        <v>65</v>
      </c>
      <c r="B4" s="1004" t="s">
        <v>189</v>
      </c>
      <c r="C4" s="1004"/>
      <c r="D4" s="1004"/>
      <c r="E4" s="1003" t="s">
        <v>190</v>
      </c>
      <c r="F4" s="1004"/>
      <c r="G4" s="1005"/>
      <c r="H4" s="1004" t="s">
        <v>191</v>
      </c>
      <c r="I4" s="1004"/>
      <c r="J4" s="1004"/>
      <c r="K4" s="1003" t="s">
        <v>192</v>
      </c>
      <c r="L4" s="1004"/>
      <c r="M4" s="1005"/>
      <c r="N4" s="1004" t="s">
        <v>193</v>
      </c>
      <c r="O4" s="1004"/>
      <c r="P4" s="1004"/>
      <c r="Q4" s="1003" t="s">
        <v>194</v>
      </c>
      <c r="R4" s="1004"/>
      <c r="S4" s="1005"/>
      <c r="T4" s="1003" t="s">
        <v>195</v>
      </c>
      <c r="U4" s="1004"/>
      <c r="V4" s="1005"/>
      <c r="W4" s="1003" t="s">
        <v>196</v>
      </c>
      <c r="X4" s="1004"/>
      <c r="Y4" s="1005"/>
      <c r="Z4" s="1004" t="s">
        <v>197</v>
      </c>
      <c r="AA4" s="1004"/>
      <c r="AB4" s="1005"/>
    </row>
    <row r="5" spans="1:28" ht="50.25" thickBot="1" x14ac:dyDescent="0.3">
      <c r="A5" s="1025"/>
      <c r="B5" s="428" t="s">
        <v>75</v>
      </c>
      <c r="C5" s="428" t="s">
        <v>76</v>
      </c>
      <c r="D5" s="428" t="s">
        <v>77</v>
      </c>
      <c r="E5" s="427" t="s">
        <v>75</v>
      </c>
      <c r="F5" s="428" t="s">
        <v>76</v>
      </c>
      <c r="G5" s="429" t="s">
        <v>77</v>
      </c>
      <c r="H5" s="428" t="s">
        <v>75</v>
      </c>
      <c r="I5" s="428" t="s">
        <v>76</v>
      </c>
      <c r="J5" s="428" t="s">
        <v>77</v>
      </c>
      <c r="K5" s="443" t="s">
        <v>75</v>
      </c>
      <c r="L5" s="444" t="s">
        <v>76</v>
      </c>
      <c r="M5" s="445" t="s">
        <v>77</v>
      </c>
      <c r="N5" s="428" t="s">
        <v>75</v>
      </c>
      <c r="O5" s="428" t="s">
        <v>76</v>
      </c>
      <c r="P5" s="428" t="s">
        <v>77</v>
      </c>
      <c r="Q5" s="443" t="s">
        <v>75</v>
      </c>
      <c r="R5" s="444" t="s">
        <v>76</v>
      </c>
      <c r="S5" s="445" t="s">
        <v>77</v>
      </c>
      <c r="T5" s="428" t="s">
        <v>75</v>
      </c>
      <c r="U5" s="428" t="s">
        <v>76</v>
      </c>
      <c r="V5" s="428" t="s">
        <v>77</v>
      </c>
      <c r="W5" s="427" t="s">
        <v>75</v>
      </c>
      <c r="X5" s="428" t="s">
        <v>76</v>
      </c>
      <c r="Y5" s="429" t="s">
        <v>77</v>
      </c>
      <c r="Z5" s="427" t="s">
        <v>75</v>
      </c>
      <c r="AA5" s="446" t="s">
        <v>76</v>
      </c>
      <c r="AB5" s="429" t="s">
        <v>77</v>
      </c>
    </row>
    <row r="6" spans="1:28" ht="17.25" thickTop="1" x14ac:dyDescent="0.3">
      <c r="A6" s="435" t="s">
        <v>32</v>
      </c>
      <c r="B6" s="352">
        <v>22.46</v>
      </c>
      <c r="C6" s="347">
        <v>19.57</v>
      </c>
      <c r="D6" s="347">
        <f>VLOOKUP(A6,'[5]Table 35'!A$4:K$33,2,0)</f>
        <v>0</v>
      </c>
      <c r="E6" s="382">
        <v>1.69</v>
      </c>
      <c r="F6" s="53">
        <v>2.17</v>
      </c>
      <c r="G6" s="447">
        <f>VLOOKUP(A6,'[5]Table 35'!A$4:K$32,3,0)</f>
        <v>7.69</v>
      </c>
      <c r="H6" s="352">
        <v>0</v>
      </c>
      <c r="I6" s="347">
        <v>0</v>
      </c>
      <c r="J6" s="347">
        <f>VLOOKUP(A6,'[5]Table 35'!A$4:K$32,4,0)</f>
        <v>0</v>
      </c>
      <c r="K6" s="382">
        <v>11.86</v>
      </c>
      <c r="L6" s="347">
        <v>19.57</v>
      </c>
      <c r="M6" s="383">
        <f>VLOOKUP(A6,'[5]Table 35'!A$4:K$32,5,0)</f>
        <v>0</v>
      </c>
      <c r="N6" s="352">
        <v>56.78</v>
      </c>
      <c r="O6" s="347">
        <v>50.43</v>
      </c>
      <c r="P6" s="352">
        <f>VLOOKUP(A6,'[5]Table 35'!A$4:K$32,6,0)</f>
        <v>0</v>
      </c>
      <c r="Q6" s="382">
        <v>2.54</v>
      </c>
      <c r="R6" s="347">
        <v>0</v>
      </c>
      <c r="S6" s="383">
        <v>53.85</v>
      </c>
      <c r="T6" s="352">
        <v>2.54</v>
      </c>
      <c r="U6" s="347">
        <v>7.83</v>
      </c>
      <c r="V6" s="352">
        <v>15.38</v>
      </c>
      <c r="W6" s="382">
        <v>2.12</v>
      </c>
      <c r="X6" s="347">
        <v>0.43</v>
      </c>
      <c r="Y6" s="383">
        <v>23.08</v>
      </c>
      <c r="Z6" s="352">
        <v>0</v>
      </c>
      <c r="AA6" s="347">
        <v>0</v>
      </c>
      <c r="AB6" s="448">
        <v>0</v>
      </c>
    </row>
    <row r="7" spans="1:28" ht="16.5" x14ac:dyDescent="0.3">
      <c r="A7" s="435" t="s">
        <v>33</v>
      </c>
      <c r="B7" s="352">
        <v>13.13</v>
      </c>
      <c r="C7" s="347">
        <v>5.1100000000000003</v>
      </c>
      <c r="D7" s="347">
        <f>VLOOKUP(A7,'[5]Table 35'!A$4:K$33,2,0)</f>
        <v>0</v>
      </c>
      <c r="E7" s="382">
        <v>1.93</v>
      </c>
      <c r="F7" s="53">
        <v>3.83</v>
      </c>
      <c r="G7" s="447">
        <f>VLOOKUP(A7,'[5]Table 35'!A$4:K$32,3,0)</f>
        <v>0</v>
      </c>
      <c r="H7" s="352">
        <v>2.3199999999999998</v>
      </c>
      <c r="I7" s="347">
        <v>3.4</v>
      </c>
      <c r="J7" s="347">
        <f>VLOOKUP(A7,'[5]Table 35'!A$4:K$32,4,0)</f>
        <v>0</v>
      </c>
      <c r="K7" s="382">
        <v>2.7</v>
      </c>
      <c r="L7" s="347">
        <v>8.51</v>
      </c>
      <c r="M7" s="383">
        <f>VLOOKUP(A7,'[5]Table 35'!A$4:K$32,5,0)</f>
        <v>0</v>
      </c>
      <c r="N7" s="352">
        <v>67.569999999999993</v>
      </c>
      <c r="O7" s="347">
        <v>66.38</v>
      </c>
      <c r="P7" s="352">
        <f>VLOOKUP(A7,'[5]Table 35'!A$4:K$32,6,0)</f>
        <v>5</v>
      </c>
      <c r="Q7" s="382">
        <v>5.79</v>
      </c>
      <c r="R7" s="347">
        <v>5.53</v>
      </c>
      <c r="S7" s="383">
        <v>70</v>
      </c>
      <c r="T7" s="352">
        <v>0.39</v>
      </c>
      <c r="U7" s="347">
        <v>2.13</v>
      </c>
      <c r="V7" s="352">
        <v>5</v>
      </c>
      <c r="W7" s="382">
        <v>6.18</v>
      </c>
      <c r="X7" s="347">
        <v>5.1100000000000003</v>
      </c>
      <c r="Y7" s="383">
        <v>20</v>
      </c>
      <c r="Z7" s="352">
        <v>0</v>
      </c>
      <c r="AA7" s="347">
        <v>0</v>
      </c>
      <c r="AB7" s="448">
        <v>0</v>
      </c>
    </row>
    <row r="8" spans="1:28" ht="16.5" x14ac:dyDescent="0.3">
      <c r="A8" s="435" t="s">
        <v>34</v>
      </c>
      <c r="B8" s="352">
        <v>7.14</v>
      </c>
      <c r="C8" s="352">
        <v>2.5</v>
      </c>
      <c r="D8" s="347">
        <v>0</v>
      </c>
      <c r="E8" s="382">
        <v>2.86</v>
      </c>
      <c r="F8" s="53">
        <v>0.83</v>
      </c>
      <c r="G8" s="447">
        <v>0</v>
      </c>
      <c r="H8" s="352">
        <v>0</v>
      </c>
      <c r="I8" s="347">
        <v>1.67</v>
      </c>
      <c r="J8" s="347">
        <v>0</v>
      </c>
      <c r="K8" s="382">
        <v>28.57</v>
      </c>
      <c r="L8" s="347">
        <v>16.670000000000002</v>
      </c>
      <c r="M8" s="383">
        <v>0</v>
      </c>
      <c r="N8" s="352">
        <v>52.86</v>
      </c>
      <c r="O8" s="347">
        <v>60.83</v>
      </c>
      <c r="P8" s="352">
        <v>0</v>
      </c>
      <c r="Q8" s="382">
        <v>4.29</v>
      </c>
      <c r="R8" s="347">
        <v>10.83</v>
      </c>
      <c r="S8" s="383">
        <v>0</v>
      </c>
      <c r="T8" s="352">
        <v>4.29</v>
      </c>
      <c r="U8" s="347">
        <v>5</v>
      </c>
      <c r="V8" s="352">
        <v>0</v>
      </c>
      <c r="W8" s="382">
        <v>0</v>
      </c>
      <c r="X8" s="347">
        <v>1.67</v>
      </c>
      <c r="Y8" s="383">
        <v>0</v>
      </c>
      <c r="Z8" s="352">
        <v>0</v>
      </c>
      <c r="AA8" s="347">
        <v>0</v>
      </c>
      <c r="AB8" s="448">
        <v>0</v>
      </c>
    </row>
    <row r="9" spans="1:28" ht="16.5" x14ac:dyDescent="0.3">
      <c r="A9" s="435" t="s">
        <v>35</v>
      </c>
      <c r="B9" s="352">
        <v>16.29</v>
      </c>
      <c r="C9" s="347">
        <v>7.98</v>
      </c>
      <c r="D9" s="347">
        <f>VLOOKUP(A9,'[5]Table 35'!A$4:K$33,2,0)</f>
        <v>0</v>
      </c>
      <c r="E9" s="382">
        <v>0.9</v>
      </c>
      <c r="F9" s="53">
        <v>1.52</v>
      </c>
      <c r="G9" s="447">
        <f>VLOOKUP(A9,'[5]Table 35'!A$4:K$32,3,0)</f>
        <v>0</v>
      </c>
      <c r="H9" s="352">
        <v>0.45</v>
      </c>
      <c r="I9" s="347">
        <v>1.52</v>
      </c>
      <c r="J9" s="347">
        <f>VLOOKUP(A9,'[5]Table 35'!A$4:K$32,4,0)</f>
        <v>0</v>
      </c>
      <c r="K9" s="382">
        <v>1.81</v>
      </c>
      <c r="L9" s="347">
        <v>1.9</v>
      </c>
      <c r="M9" s="383">
        <f>VLOOKUP(A9,'[5]Table 35'!A$4:K$32,5,0)</f>
        <v>0</v>
      </c>
      <c r="N9" s="352">
        <v>57.01</v>
      </c>
      <c r="O9" s="347">
        <v>58.56</v>
      </c>
      <c r="P9" s="352">
        <f>VLOOKUP(A9,'[5]Table 35'!A$4:K$32,6,0)</f>
        <v>7.58</v>
      </c>
      <c r="Q9" s="382">
        <v>8.6</v>
      </c>
      <c r="R9" s="347">
        <v>20.91</v>
      </c>
      <c r="S9" s="383">
        <v>42.42</v>
      </c>
      <c r="T9" s="352">
        <v>1.36</v>
      </c>
      <c r="U9" s="347">
        <v>2.66</v>
      </c>
      <c r="V9" s="352">
        <v>1.52</v>
      </c>
      <c r="W9" s="382">
        <v>13.57</v>
      </c>
      <c r="X9" s="347">
        <v>4.9400000000000004</v>
      </c>
      <c r="Y9" s="383">
        <v>48.48</v>
      </c>
      <c r="Z9" s="352">
        <v>0</v>
      </c>
      <c r="AA9" s="347">
        <v>0</v>
      </c>
      <c r="AB9" s="448">
        <v>0</v>
      </c>
    </row>
    <row r="10" spans="1:28" ht="16.5" x14ac:dyDescent="0.3">
      <c r="A10" s="435" t="s">
        <v>37</v>
      </c>
      <c r="B10" s="352">
        <v>10.26</v>
      </c>
      <c r="C10" s="347">
        <v>12.07</v>
      </c>
      <c r="D10" s="347">
        <f>VLOOKUP(A10,'[5]Table 35'!A$4:K$33,2,0)</f>
        <v>2</v>
      </c>
      <c r="E10" s="382">
        <v>1.32</v>
      </c>
      <c r="F10" s="53">
        <v>4.1399999999999997</v>
      </c>
      <c r="G10" s="447">
        <f>VLOOKUP(A10,'[5]Table 35'!A$4:K$32,3,0)</f>
        <v>1</v>
      </c>
      <c r="H10" s="352">
        <v>6.62</v>
      </c>
      <c r="I10" s="347">
        <v>4.1399999999999997</v>
      </c>
      <c r="J10" s="347">
        <f>VLOOKUP(A10,'[5]Table 35'!A$4:K$32,4,0)</f>
        <v>0</v>
      </c>
      <c r="K10" s="382">
        <v>3.97</v>
      </c>
      <c r="L10" s="347">
        <v>4.4800000000000004</v>
      </c>
      <c r="M10" s="383">
        <f>VLOOKUP(A10,'[5]Table 35'!A$4:K$32,5,0)</f>
        <v>0</v>
      </c>
      <c r="N10" s="352">
        <v>28.81</v>
      </c>
      <c r="O10" s="347">
        <v>32.76</v>
      </c>
      <c r="P10" s="352">
        <f>VLOOKUP(A10,'[5]Table 35'!A$4:K$32,6,0)</f>
        <v>2</v>
      </c>
      <c r="Q10" s="382">
        <v>35.43</v>
      </c>
      <c r="R10" s="347">
        <v>26.9</v>
      </c>
      <c r="S10" s="383">
        <v>46</v>
      </c>
      <c r="T10" s="352">
        <v>0.33</v>
      </c>
      <c r="U10" s="347">
        <v>1.03</v>
      </c>
      <c r="V10" s="352">
        <v>1</v>
      </c>
      <c r="W10" s="382">
        <v>13.25</v>
      </c>
      <c r="X10" s="347">
        <v>14.48</v>
      </c>
      <c r="Y10" s="383">
        <v>48</v>
      </c>
      <c r="Z10" s="352">
        <v>0</v>
      </c>
      <c r="AA10" s="347">
        <v>0</v>
      </c>
      <c r="AB10" s="448">
        <v>0</v>
      </c>
    </row>
    <row r="11" spans="1:28" ht="16.5" x14ac:dyDescent="0.3">
      <c r="A11" s="435" t="s">
        <v>38</v>
      </c>
      <c r="B11" s="352">
        <v>6.52</v>
      </c>
      <c r="C11" s="347">
        <v>24.05</v>
      </c>
      <c r="D11" s="347">
        <f>VLOOKUP(A11,'[5]Table 35'!A$4:K$33,2,0)</f>
        <v>0</v>
      </c>
      <c r="E11" s="382">
        <v>0.43</v>
      </c>
      <c r="F11" s="53">
        <v>0</v>
      </c>
      <c r="G11" s="447">
        <f>VLOOKUP(A11,'[5]Table 35'!A$4:K$32,3,0)</f>
        <v>0</v>
      </c>
      <c r="H11" s="352">
        <v>3.04</v>
      </c>
      <c r="I11" s="347">
        <v>0</v>
      </c>
      <c r="J11" s="347">
        <f>VLOOKUP(A11,'[5]Table 35'!A$4:K$32,4,0)</f>
        <v>0</v>
      </c>
      <c r="K11" s="382">
        <v>25.22</v>
      </c>
      <c r="L11" s="347">
        <v>12.24</v>
      </c>
      <c r="M11" s="383">
        <f>VLOOKUP(A11,'[5]Table 35'!A$4:K$32,5,0)</f>
        <v>0</v>
      </c>
      <c r="N11" s="352">
        <v>50.87</v>
      </c>
      <c r="O11" s="347">
        <v>45.15</v>
      </c>
      <c r="P11" s="352">
        <f>VLOOKUP(A11,'[5]Table 35'!A$4:K$32,6,0)</f>
        <v>22.73</v>
      </c>
      <c r="Q11" s="382">
        <v>8.26</v>
      </c>
      <c r="R11" s="347">
        <v>16.03</v>
      </c>
      <c r="S11" s="383">
        <v>50</v>
      </c>
      <c r="T11" s="352">
        <v>1.3</v>
      </c>
      <c r="U11" s="347">
        <v>0.84</v>
      </c>
      <c r="V11" s="352">
        <v>0</v>
      </c>
      <c r="W11" s="382">
        <v>4.3499999999999996</v>
      </c>
      <c r="X11" s="347">
        <v>1.69</v>
      </c>
      <c r="Y11" s="383">
        <v>27.27</v>
      </c>
      <c r="Z11" s="352">
        <v>0</v>
      </c>
      <c r="AA11" s="347">
        <v>0</v>
      </c>
      <c r="AB11" s="448">
        <v>0</v>
      </c>
    </row>
    <row r="12" spans="1:28" ht="16.5" x14ac:dyDescent="0.3">
      <c r="A12" s="435" t="s">
        <v>39</v>
      </c>
      <c r="B12" s="352">
        <v>19.12</v>
      </c>
      <c r="C12" s="347">
        <v>29.25</v>
      </c>
      <c r="D12" s="347">
        <f>VLOOKUP(A12,'[5]Table 35'!A$4:K$33,2,0)</f>
        <v>0</v>
      </c>
      <c r="E12" s="382">
        <v>8.82</v>
      </c>
      <c r="F12" s="53">
        <v>5.44</v>
      </c>
      <c r="G12" s="447">
        <f>VLOOKUP(A12,'[5]Table 35'!A$4:K$32,3,0)</f>
        <v>0</v>
      </c>
      <c r="H12" s="352">
        <v>0</v>
      </c>
      <c r="I12" s="347">
        <v>0</v>
      </c>
      <c r="J12" s="347">
        <f>VLOOKUP(A12,'[5]Table 35'!A$4:K$32,4,0)</f>
        <v>0</v>
      </c>
      <c r="K12" s="382">
        <v>0.37</v>
      </c>
      <c r="L12" s="347">
        <v>0.34</v>
      </c>
      <c r="M12" s="383">
        <f>VLOOKUP(A12,'[5]Table 35'!A$4:K$32,5,0)</f>
        <v>0</v>
      </c>
      <c r="N12" s="352">
        <v>43.38</v>
      </c>
      <c r="O12" s="347">
        <v>36.729999999999997</v>
      </c>
      <c r="P12" s="352">
        <f>VLOOKUP(A12,'[5]Table 35'!A$4:K$32,6,0)</f>
        <v>0</v>
      </c>
      <c r="Q12" s="382">
        <v>17.649999999999999</v>
      </c>
      <c r="R12" s="347">
        <v>19.39</v>
      </c>
      <c r="S12" s="383">
        <v>35.29</v>
      </c>
      <c r="T12" s="352">
        <v>3.68</v>
      </c>
      <c r="U12" s="347">
        <v>1.02</v>
      </c>
      <c r="V12" s="352">
        <v>0</v>
      </c>
      <c r="W12" s="382">
        <v>6.99</v>
      </c>
      <c r="X12" s="347">
        <v>7.82</v>
      </c>
      <c r="Y12" s="383">
        <v>58.82</v>
      </c>
      <c r="Z12" s="352">
        <v>0</v>
      </c>
      <c r="AA12" s="347">
        <v>0</v>
      </c>
      <c r="AB12" s="448">
        <v>5.88</v>
      </c>
    </row>
    <row r="13" spans="1:28" ht="16.5" x14ac:dyDescent="0.3">
      <c r="A13" s="435" t="s">
        <v>40</v>
      </c>
      <c r="B13" s="352">
        <v>9.2200000000000006</v>
      </c>
      <c r="C13" s="347">
        <v>6.23</v>
      </c>
      <c r="D13" s="347">
        <f>VLOOKUP(A13,'[5]Table 35'!A$4:K$33,2,0)</f>
        <v>2.44</v>
      </c>
      <c r="E13" s="382">
        <v>2.13</v>
      </c>
      <c r="F13" s="53">
        <v>0.66</v>
      </c>
      <c r="G13" s="447">
        <f>VLOOKUP(A13,'[5]Table 35'!A$4:K$32,3,0)</f>
        <v>0</v>
      </c>
      <c r="H13" s="352">
        <v>7.09</v>
      </c>
      <c r="I13" s="347">
        <v>5.57</v>
      </c>
      <c r="J13" s="347">
        <f>VLOOKUP(A13,'[5]Table 35'!A$4:K$32,4,0)</f>
        <v>0</v>
      </c>
      <c r="K13" s="382">
        <v>2.84</v>
      </c>
      <c r="L13" s="347">
        <v>7.87</v>
      </c>
      <c r="M13" s="383">
        <f>VLOOKUP(A13,'[5]Table 35'!A$4:K$32,5,0)</f>
        <v>0</v>
      </c>
      <c r="N13" s="352">
        <v>60.28</v>
      </c>
      <c r="O13" s="347">
        <v>60.98</v>
      </c>
      <c r="P13" s="352">
        <f>VLOOKUP(A13,'[5]Table 35'!A$4:K$32,6,0)</f>
        <v>2.44</v>
      </c>
      <c r="Q13" s="382">
        <v>7.09</v>
      </c>
      <c r="R13" s="347">
        <v>9.84</v>
      </c>
      <c r="S13" s="383">
        <v>60.98</v>
      </c>
      <c r="T13" s="352">
        <v>1.77</v>
      </c>
      <c r="U13" s="347">
        <v>1.31</v>
      </c>
      <c r="V13" s="352">
        <v>2.44</v>
      </c>
      <c r="W13" s="382">
        <v>9.57</v>
      </c>
      <c r="X13" s="347">
        <v>7.54</v>
      </c>
      <c r="Y13" s="383">
        <v>31.71</v>
      </c>
      <c r="Z13" s="352">
        <v>0</v>
      </c>
      <c r="AA13" s="347">
        <v>0</v>
      </c>
      <c r="AB13" s="448">
        <v>0</v>
      </c>
    </row>
    <row r="14" spans="1:28" ht="16.5" x14ac:dyDescent="0.3">
      <c r="A14" s="435" t="s">
        <v>41</v>
      </c>
      <c r="B14" s="352">
        <v>6.06</v>
      </c>
      <c r="C14" s="347">
        <v>10.69</v>
      </c>
      <c r="D14" s="347">
        <f>VLOOKUP(A14,'[5]Table 35'!A$4:K$33,2,0)</f>
        <v>0</v>
      </c>
      <c r="E14" s="382">
        <v>0.38</v>
      </c>
      <c r="F14" s="53">
        <v>0</v>
      </c>
      <c r="G14" s="447">
        <f>VLOOKUP(A14,'[5]Table 35'!A$4:K$32,3,0)</f>
        <v>0</v>
      </c>
      <c r="H14" s="352">
        <v>0</v>
      </c>
      <c r="I14" s="347">
        <v>0</v>
      </c>
      <c r="J14" s="347">
        <f>VLOOKUP(A14,'[5]Table 35'!A$4:K$32,4,0)</f>
        <v>0</v>
      </c>
      <c r="K14" s="382">
        <v>3.41</v>
      </c>
      <c r="L14" s="347">
        <v>0.31</v>
      </c>
      <c r="M14" s="383">
        <f>VLOOKUP(A14,'[5]Table 35'!A$4:K$32,5,0)</f>
        <v>0</v>
      </c>
      <c r="N14" s="352">
        <v>64.02</v>
      </c>
      <c r="O14" s="347">
        <v>64.47</v>
      </c>
      <c r="P14" s="352">
        <f>VLOOKUP(A14,'[5]Table 35'!A$4:K$32,6,0)</f>
        <v>8.33</v>
      </c>
      <c r="Q14" s="382">
        <v>8.7100000000000009</v>
      </c>
      <c r="R14" s="347">
        <v>11.32</v>
      </c>
      <c r="S14" s="383">
        <v>44.44</v>
      </c>
      <c r="T14" s="352">
        <v>0.38</v>
      </c>
      <c r="U14" s="347">
        <v>0.63</v>
      </c>
      <c r="V14" s="352">
        <v>5.56</v>
      </c>
      <c r="W14" s="382">
        <v>17.05</v>
      </c>
      <c r="X14" s="347">
        <v>12.58</v>
      </c>
      <c r="Y14" s="383">
        <v>41.67</v>
      </c>
      <c r="Z14" s="352">
        <v>0</v>
      </c>
      <c r="AA14" s="347">
        <v>0</v>
      </c>
      <c r="AB14" s="448">
        <v>0</v>
      </c>
    </row>
    <row r="15" spans="1:28" ht="16.5" x14ac:dyDescent="0.3">
      <c r="A15" s="435" t="s">
        <v>42</v>
      </c>
      <c r="B15" s="352">
        <v>17.16</v>
      </c>
      <c r="C15" s="347">
        <v>13.64</v>
      </c>
      <c r="D15" s="347">
        <f>VLOOKUP(A15,'[5]Table 35'!A$4:K$33,2,0)</f>
        <v>2.86</v>
      </c>
      <c r="E15" s="382">
        <v>0</v>
      </c>
      <c r="F15" s="53">
        <v>0</v>
      </c>
      <c r="G15" s="447">
        <f>VLOOKUP(A15,'[5]Table 35'!A$4:K$32,3,0)</f>
        <v>0</v>
      </c>
      <c r="H15" s="352">
        <v>7.92</v>
      </c>
      <c r="I15" s="347">
        <v>8.68</v>
      </c>
      <c r="J15" s="347">
        <f>VLOOKUP(A15,'[5]Table 35'!A$4:K$32,4,0)</f>
        <v>0</v>
      </c>
      <c r="K15" s="382">
        <v>0</v>
      </c>
      <c r="L15" s="347">
        <v>1.65</v>
      </c>
      <c r="M15" s="383">
        <f>VLOOKUP(A15,'[5]Table 35'!A$4:K$32,5,0)</f>
        <v>0</v>
      </c>
      <c r="N15" s="352">
        <v>64.36</v>
      </c>
      <c r="O15" s="347">
        <v>60.74</v>
      </c>
      <c r="P15" s="352">
        <f>VLOOKUP(A15,'[5]Table 35'!A$4:K$32,6,0)</f>
        <v>1.43</v>
      </c>
      <c r="Q15" s="382">
        <v>0.66</v>
      </c>
      <c r="R15" s="347">
        <v>3.31</v>
      </c>
      <c r="S15" s="383">
        <v>21.43</v>
      </c>
      <c r="T15" s="352">
        <v>1.98</v>
      </c>
      <c r="U15" s="347">
        <v>2.48</v>
      </c>
      <c r="V15" s="352">
        <v>0</v>
      </c>
      <c r="W15" s="382">
        <v>7.92</v>
      </c>
      <c r="X15" s="347">
        <v>9.5</v>
      </c>
      <c r="Y15" s="383">
        <v>74.290000000000006</v>
      </c>
      <c r="Z15" s="352">
        <v>0</v>
      </c>
      <c r="AA15" s="347">
        <v>0</v>
      </c>
      <c r="AB15" s="448">
        <v>0</v>
      </c>
    </row>
    <row r="16" spans="1:28" ht="16.5" x14ac:dyDescent="0.3">
      <c r="A16" s="435" t="s">
        <v>43</v>
      </c>
      <c r="B16" s="352">
        <v>29.71</v>
      </c>
      <c r="C16" s="347">
        <v>18.2</v>
      </c>
      <c r="D16" s="347">
        <f>VLOOKUP(A16,'[5]Table 35'!A$4:K$33,2,0)</f>
        <v>4.17</v>
      </c>
      <c r="E16" s="382">
        <v>0.22</v>
      </c>
      <c r="F16" s="53">
        <v>1.61</v>
      </c>
      <c r="G16" s="447">
        <f>VLOOKUP(A16,'[5]Table 35'!A$4:K$32,3,0)</f>
        <v>0</v>
      </c>
      <c r="H16" s="352">
        <v>0</v>
      </c>
      <c r="I16" s="347">
        <v>0</v>
      </c>
      <c r="J16" s="347">
        <f>VLOOKUP(A16,'[5]Table 35'!A$4:K$32,4,0)</f>
        <v>0</v>
      </c>
      <c r="K16" s="382">
        <v>5.76</v>
      </c>
      <c r="L16" s="347">
        <v>16.13</v>
      </c>
      <c r="M16" s="383">
        <f>VLOOKUP(A16,'[5]Table 35'!A$4:K$32,5,0)</f>
        <v>0</v>
      </c>
      <c r="N16" s="352">
        <v>56.1</v>
      </c>
      <c r="O16" s="347">
        <v>52.3</v>
      </c>
      <c r="P16" s="352">
        <f>VLOOKUP(A16,'[5]Table 35'!A$4:K$32,6,0)</f>
        <v>8.33</v>
      </c>
      <c r="Q16" s="382">
        <v>3.55</v>
      </c>
      <c r="R16" s="347">
        <v>1.84</v>
      </c>
      <c r="S16" s="383">
        <v>58.33</v>
      </c>
      <c r="T16" s="352">
        <v>1.77</v>
      </c>
      <c r="U16" s="347">
        <v>3.23</v>
      </c>
      <c r="V16" s="352">
        <v>4.17</v>
      </c>
      <c r="W16" s="382">
        <v>2.88</v>
      </c>
      <c r="X16" s="347">
        <v>6.68</v>
      </c>
      <c r="Y16" s="383">
        <v>25</v>
      </c>
      <c r="Z16" s="352">
        <v>0</v>
      </c>
      <c r="AA16" s="347">
        <v>0</v>
      </c>
      <c r="AB16" s="448">
        <v>0</v>
      </c>
    </row>
    <row r="17" spans="1:28" ht="16.5" x14ac:dyDescent="0.3">
      <c r="A17" s="435" t="s">
        <v>44</v>
      </c>
      <c r="B17" s="352">
        <v>7.78</v>
      </c>
      <c r="C17" s="347">
        <v>3.89</v>
      </c>
      <c r="D17" s="347">
        <f>VLOOKUP(A17,'[5]Table 35'!A$4:K$33,2,0)</f>
        <v>0</v>
      </c>
      <c r="E17" s="382">
        <v>2.31</v>
      </c>
      <c r="F17" s="53">
        <v>3.59</v>
      </c>
      <c r="G17" s="447">
        <f>VLOOKUP(A17,'[5]Table 35'!A$4:K$32,3,0)</f>
        <v>0</v>
      </c>
      <c r="H17" s="352">
        <v>2.88</v>
      </c>
      <c r="I17" s="347">
        <v>2.1</v>
      </c>
      <c r="J17" s="347">
        <f>VLOOKUP(A17,'[5]Table 35'!A$4:K$32,4,0)</f>
        <v>0</v>
      </c>
      <c r="K17" s="382">
        <v>27.38</v>
      </c>
      <c r="L17" s="347">
        <v>34.43</v>
      </c>
      <c r="M17" s="383">
        <f>VLOOKUP(A17,'[5]Table 35'!A$4:K$32,5,0)</f>
        <v>15</v>
      </c>
      <c r="N17" s="352">
        <v>45.82</v>
      </c>
      <c r="O17" s="347">
        <v>45.21</v>
      </c>
      <c r="P17" s="352">
        <f>VLOOKUP(A17,'[5]Table 35'!A$4:K$32,6,0)</f>
        <v>0</v>
      </c>
      <c r="Q17" s="382"/>
      <c r="R17" s="347">
        <v>7.49</v>
      </c>
      <c r="S17" s="383">
        <v>85</v>
      </c>
      <c r="T17" s="352">
        <v>1.73</v>
      </c>
      <c r="U17" s="347">
        <v>0.9</v>
      </c>
      <c r="V17" s="352">
        <v>0</v>
      </c>
      <c r="W17" s="382">
        <v>3.17</v>
      </c>
      <c r="X17" s="347">
        <v>2.1</v>
      </c>
      <c r="Y17" s="383">
        <v>0</v>
      </c>
      <c r="Z17" s="352">
        <v>0</v>
      </c>
      <c r="AA17" s="347">
        <v>0.3</v>
      </c>
      <c r="AB17" s="448">
        <v>0</v>
      </c>
    </row>
    <row r="18" spans="1:28" ht="16.5" x14ac:dyDescent="0.3">
      <c r="A18" s="435" t="s">
        <v>45</v>
      </c>
      <c r="B18" s="352">
        <v>3.48</v>
      </c>
      <c r="C18" s="347">
        <v>3.08</v>
      </c>
      <c r="D18" s="347">
        <f>VLOOKUP(A18,'[5]Table 35'!A$4:K$33,2,0)</f>
        <v>0</v>
      </c>
      <c r="E18" s="382">
        <v>7.46</v>
      </c>
      <c r="F18" s="53">
        <v>7.19</v>
      </c>
      <c r="G18" s="447">
        <f>VLOOKUP(A18,'[5]Table 35'!A$4:K$32,3,0)</f>
        <v>5.56</v>
      </c>
      <c r="H18" s="352">
        <v>11.94</v>
      </c>
      <c r="I18" s="347">
        <v>9.93</v>
      </c>
      <c r="J18" s="347">
        <f>VLOOKUP(A18,'[5]Table 35'!A$4:K$32,4,0)</f>
        <v>0</v>
      </c>
      <c r="K18" s="382">
        <v>7.46</v>
      </c>
      <c r="L18" s="347">
        <v>14.04</v>
      </c>
      <c r="M18" s="383">
        <f>VLOOKUP(A18,'[5]Table 35'!A$4:K$32,5,0)</f>
        <v>2.78</v>
      </c>
      <c r="N18" s="352">
        <v>46.27</v>
      </c>
      <c r="O18" s="347">
        <v>51.37</v>
      </c>
      <c r="P18" s="352">
        <f>VLOOKUP(A18,'[5]Table 35'!A$4:K$32,6,0)</f>
        <v>5.56</v>
      </c>
      <c r="Q18" s="382">
        <v>12.19</v>
      </c>
      <c r="R18" s="347">
        <v>10.96</v>
      </c>
      <c r="S18" s="383">
        <v>58.33</v>
      </c>
      <c r="T18" s="352">
        <v>3.48</v>
      </c>
      <c r="U18" s="347">
        <v>2.74</v>
      </c>
      <c r="V18" s="352">
        <v>1.39</v>
      </c>
      <c r="W18" s="382">
        <v>7.71</v>
      </c>
      <c r="X18" s="347">
        <v>0.68</v>
      </c>
      <c r="Y18" s="383">
        <v>26.39</v>
      </c>
      <c r="Z18" s="352">
        <v>0</v>
      </c>
      <c r="AA18" s="347">
        <v>0</v>
      </c>
      <c r="AB18" s="448">
        <v>0</v>
      </c>
    </row>
    <row r="19" spans="1:28" ht="16.5" x14ac:dyDescent="0.3">
      <c r="A19" s="435" t="s">
        <v>46</v>
      </c>
      <c r="B19" s="352">
        <v>5.97</v>
      </c>
      <c r="C19" s="347">
        <v>6.85</v>
      </c>
      <c r="D19" s="347">
        <f>VLOOKUP(A19,'[5]Table 35'!A$4:K$33,2,0)</f>
        <v>0</v>
      </c>
      <c r="E19" s="382">
        <v>12.31</v>
      </c>
      <c r="F19" s="53">
        <v>13.31</v>
      </c>
      <c r="G19" s="447">
        <f>VLOOKUP(A19,'[5]Table 35'!A$4:K$32,3,0)</f>
        <v>0</v>
      </c>
      <c r="H19" s="352">
        <v>1.87</v>
      </c>
      <c r="I19" s="347">
        <v>0.81</v>
      </c>
      <c r="J19" s="347">
        <f>VLOOKUP(A19,'[5]Table 35'!A$4:K$32,4,0)</f>
        <v>0</v>
      </c>
      <c r="K19" s="382">
        <v>5.97</v>
      </c>
      <c r="L19" s="347">
        <v>3.63</v>
      </c>
      <c r="M19" s="383">
        <f>VLOOKUP(A19,'[5]Table 35'!A$4:K$32,5,0)</f>
        <v>0</v>
      </c>
      <c r="N19" s="352">
        <v>20.52</v>
      </c>
      <c r="O19" s="347">
        <v>16.940000000000001</v>
      </c>
      <c r="P19" s="352">
        <f>VLOOKUP(A19,'[5]Table 35'!A$4:K$32,6,0)</f>
        <v>2.27</v>
      </c>
      <c r="Q19" s="382">
        <v>0.75</v>
      </c>
      <c r="R19" s="347">
        <v>1.61</v>
      </c>
      <c r="S19" s="383">
        <v>0</v>
      </c>
      <c r="T19" s="352">
        <v>0.37</v>
      </c>
      <c r="U19" s="347">
        <v>0</v>
      </c>
      <c r="V19" s="352">
        <v>0</v>
      </c>
      <c r="W19" s="382">
        <v>52.24</v>
      </c>
      <c r="X19" s="347">
        <v>56.85</v>
      </c>
      <c r="Y19" s="383">
        <v>97.73</v>
      </c>
      <c r="Z19" s="352">
        <v>0</v>
      </c>
      <c r="AA19" s="347">
        <v>0</v>
      </c>
      <c r="AB19" s="448">
        <v>0</v>
      </c>
    </row>
    <row r="20" spans="1:28" ht="16.5" x14ac:dyDescent="0.3">
      <c r="A20" s="435" t="s">
        <v>47</v>
      </c>
      <c r="B20" s="352">
        <v>0.34</v>
      </c>
      <c r="C20" s="347">
        <v>2.7</v>
      </c>
      <c r="D20" s="347">
        <f>VLOOKUP(A20,'[5]Table 35'!A$4:K$33,2,0)</f>
        <v>7.25</v>
      </c>
      <c r="E20" s="382">
        <v>1.37</v>
      </c>
      <c r="F20" s="53">
        <v>1.1599999999999999</v>
      </c>
      <c r="G20" s="447">
        <f>VLOOKUP(A20,'[5]Table 35'!A$4:K$32,3,0)</f>
        <v>1.45</v>
      </c>
      <c r="H20" s="352">
        <v>7.17</v>
      </c>
      <c r="I20" s="347">
        <v>8.49</v>
      </c>
      <c r="J20" s="347">
        <f>VLOOKUP(A20,'[5]Table 35'!A$4:K$32,4,0)</f>
        <v>24.64</v>
      </c>
      <c r="K20" s="382">
        <v>14.33</v>
      </c>
      <c r="L20" s="347">
        <v>12.36</v>
      </c>
      <c r="M20" s="383">
        <f>VLOOKUP(A20,'[5]Table 35'!A$4:K$32,5,0)</f>
        <v>2.9</v>
      </c>
      <c r="N20" s="352">
        <v>45.73</v>
      </c>
      <c r="O20" s="347">
        <v>42.86</v>
      </c>
      <c r="P20" s="352">
        <f>VLOOKUP(A20,'[5]Table 35'!A$4:K$32,6,0)</f>
        <v>24.64</v>
      </c>
      <c r="Q20" s="382">
        <v>0</v>
      </c>
      <c r="R20" s="347">
        <v>1.54</v>
      </c>
      <c r="S20" s="383">
        <v>1.45</v>
      </c>
      <c r="T20" s="352">
        <v>0.68</v>
      </c>
      <c r="U20" s="347">
        <v>1.1599999999999999</v>
      </c>
      <c r="V20" s="352">
        <v>0</v>
      </c>
      <c r="W20" s="382">
        <v>30.38</v>
      </c>
      <c r="X20" s="347">
        <v>29.73</v>
      </c>
      <c r="Y20" s="383">
        <v>37.68</v>
      </c>
      <c r="Z20" s="352">
        <v>0</v>
      </c>
      <c r="AA20" s="347">
        <v>0</v>
      </c>
      <c r="AB20" s="448">
        <v>0</v>
      </c>
    </row>
    <row r="21" spans="1:28" ht="16.5" x14ac:dyDescent="0.3">
      <c r="A21" s="435" t="s">
        <v>48</v>
      </c>
      <c r="B21" s="352">
        <v>19.05</v>
      </c>
      <c r="C21" s="347">
        <v>12.21</v>
      </c>
      <c r="D21" s="347">
        <f>VLOOKUP(A21,'[5]Table 35'!A$4:K$33,2,0)</f>
        <v>0</v>
      </c>
      <c r="E21" s="382">
        <v>1.3</v>
      </c>
      <c r="F21" s="53">
        <v>1.1499999999999999</v>
      </c>
      <c r="G21" s="447">
        <f>VLOOKUP(A21,'[5]Table 35'!A$4:K$32,3,0)</f>
        <v>0</v>
      </c>
      <c r="H21" s="352">
        <v>10.39</v>
      </c>
      <c r="I21" s="347">
        <v>7.63</v>
      </c>
      <c r="J21" s="347">
        <f>VLOOKUP(A21,'[5]Table 35'!A$4:K$32,4,0)</f>
        <v>0</v>
      </c>
      <c r="K21" s="382">
        <v>0.87</v>
      </c>
      <c r="L21" s="347">
        <v>0.38</v>
      </c>
      <c r="M21" s="383">
        <f>VLOOKUP(A21,'[5]Table 35'!A$4:K$32,5,0)</f>
        <v>0</v>
      </c>
      <c r="N21" s="352">
        <v>55.84</v>
      </c>
      <c r="O21" s="347">
        <v>61.07</v>
      </c>
      <c r="P21" s="352">
        <f>VLOOKUP(A21,'[5]Table 35'!A$4:K$32,6,0)</f>
        <v>4.6500000000000004</v>
      </c>
      <c r="Q21" s="382">
        <v>2.6</v>
      </c>
      <c r="R21" s="347">
        <v>1.91</v>
      </c>
      <c r="S21" s="383">
        <v>9.3000000000000007</v>
      </c>
      <c r="T21" s="352">
        <v>2.6</v>
      </c>
      <c r="U21" s="347">
        <v>1.91</v>
      </c>
      <c r="V21" s="352">
        <v>0</v>
      </c>
      <c r="W21" s="382">
        <v>7.36</v>
      </c>
      <c r="X21" s="347">
        <v>13.74</v>
      </c>
      <c r="Y21" s="383">
        <v>86.05</v>
      </c>
      <c r="Z21" s="352">
        <v>0</v>
      </c>
      <c r="AA21" s="347">
        <v>0</v>
      </c>
      <c r="AB21" s="448">
        <v>0</v>
      </c>
    </row>
    <row r="22" spans="1:28" ht="16.5" x14ac:dyDescent="0.3">
      <c r="A22" s="435" t="s">
        <v>49</v>
      </c>
      <c r="B22" s="352">
        <v>12.07</v>
      </c>
      <c r="C22" s="347">
        <v>12.71</v>
      </c>
      <c r="D22" s="347">
        <f>VLOOKUP(A22,'[5]Table 35'!A$4:K$33,2,0)</f>
        <v>0</v>
      </c>
      <c r="E22" s="382">
        <v>1.72</v>
      </c>
      <c r="F22" s="53">
        <v>1.66</v>
      </c>
      <c r="G22" s="447">
        <f>VLOOKUP(A22,'[5]Table 35'!A$4:K$32,3,0)</f>
        <v>3.23</v>
      </c>
      <c r="H22" s="352">
        <v>0</v>
      </c>
      <c r="I22" s="347">
        <v>0</v>
      </c>
      <c r="J22" s="347">
        <f>VLOOKUP(A22,'[5]Table 35'!A$4:K$32,4,0)</f>
        <v>0</v>
      </c>
      <c r="K22" s="382">
        <v>1.1499999999999999</v>
      </c>
      <c r="L22" s="347">
        <v>4.97</v>
      </c>
      <c r="M22" s="383">
        <f>VLOOKUP(A22,'[5]Table 35'!A$4:K$32,5,0)</f>
        <v>0</v>
      </c>
      <c r="N22" s="352">
        <v>48.28</v>
      </c>
      <c r="O22" s="347">
        <v>40.880000000000003</v>
      </c>
      <c r="P22" s="352">
        <f>VLOOKUP(A22,'[5]Table 35'!A$4:K$32,6,0)</f>
        <v>6.45</v>
      </c>
      <c r="Q22" s="382">
        <v>25.86</v>
      </c>
      <c r="R22" s="347">
        <v>32.6</v>
      </c>
      <c r="S22" s="383">
        <v>25.81</v>
      </c>
      <c r="T22" s="352">
        <v>5.17</v>
      </c>
      <c r="U22" s="347">
        <v>2.76</v>
      </c>
      <c r="V22" s="352">
        <v>12.9</v>
      </c>
      <c r="W22" s="382">
        <v>5.75</v>
      </c>
      <c r="X22" s="347">
        <v>4.42</v>
      </c>
      <c r="Y22" s="383">
        <v>51.61</v>
      </c>
      <c r="Z22" s="352">
        <v>0</v>
      </c>
      <c r="AA22" s="347">
        <v>0</v>
      </c>
      <c r="AB22" s="448">
        <v>0</v>
      </c>
    </row>
    <row r="23" spans="1:28" ht="16.5" x14ac:dyDescent="0.3">
      <c r="A23" s="435" t="s">
        <v>50</v>
      </c>
      <c r="B23" s="352">
        <v>4.53</v>
      </c>
      <c r="C23" s="347">
        <v>4.87</v>
      </c>
      <c r="D23" s="347">
        <f>VLOOKUP(A23,'[5]Table 35'!A$4:K$33,2,0)</f>
        <v>0</v>
      </c>
      <c r="E23" s="382">
        <v>2.79</v>
      </c>
      <c r="F23" s="53">
        <v>2.25</v>
      </c>
      <c r="G23" s="447">
        <f>VLOOKUP(A23,'[5]Table 35'!A$4:K$32,3,0)</f>
        <v>0</v>
      </c>
      <c r="H23" s="352">
        <v>5.92</v>
      </c>
      <c r="I23" s="347">
        <v>6.74</v>
      </c>
      <c r="J23" s="347">
        <f>VLOOKUP(A23,'[5]Table 35'!A$4:K$32,4,0)</f>
        <v>0</v>
      </c>
      <c r="K23" s="382">
        <v>15.33</v>
      </c>
      <c r="L23" s="347">
        <v>14.98</v>
      </c>
      <c r="M23" s="383">
        <f>VLOOKUP(A23,'[5]Table 35'!A$4:K$32,5,0)</f>
        <v>0</v>
      </c>
      <c r="N23" s="352">
        <v>50.17</v>
      </c>
      <c r="O23" s="347">
        <v>44.57</v>
      </c>
      <c r="P23" s="352">
        <f>VLOOKUP(A23,'[5]Table 35'!A$4:K$32,6,0)</f>
        <v>0</v>
      </c>
      <c r="Q23" s="382">
        <v>15.33</v>
      </c>
      <c r="R23" s="347">
        <v>18.350000000000001</v>
      </c>
      <c r="S23" s="383">
        <v>40</v>
      </c>
      <c r="T23" s="352">
        <v>5.23</v>
      </c>
      <c r="U23" s="347">
        <v>7.49</v>
      </c>
      <c r="V23" s="352">
        <v>0</v>
      </c>
      <c r="W23" s="382">
        <v>0.7</v>
      </c>
      <c r="X23" s="347">
        <v>0.75</v>
      </c>
      <c r="Y23" s="383">
        <v>60</v>
      </c>
      <c r="Z23" s="352">
        <v>0</v>
      </c>
      <c r="AA23" s="347">
        <v>0</v>
      </c>
      <c r="AB23" s="448">
        <v>0</v>
      </c>
    </row>
    <row r="24" spans="1:28" ht="16.5" x14ac:dyDescent="0.3">
      <c r="A24" s="435" t="s">
        <v>51</v>
      </c>
      <c r="B24" s="352">
        <v>15.01</v>
      </c>
      <c r="C24" s="347">
        <v>9.9</v>
      </c>
      <c r="D24" s="347">
        <f>VLOOKUP(A24,'[5]Table 35'!A$4:K$33,2,0)</f>
        <v>0</v>
      </c>
      <c r="E24" s="382">
        <v>1.1299999999999999</v>
      </c>
      <c r="F24" s="53">
        <v>0.66</v>
      </c>
      <c r="G24" s="447">
        <f>VLOOKUP(A24,'[5]Table 35'!A$4:K$32,3,0)</f>
        <v>0</v>
      </c>
      <c r="H24" s="352">
        <v>2.5499999999999998</v>
      </c>
      <c r="I24" s="347">
        <v>2.31</v>
      </c>
      <c r="J24" s="347">
        <f>VLOOKUP(A24,'[5]Table 35'!A$4:K$32,4,0)</f>
        <v>0</v>
      </c>
      <c r="K24" s="382">
        <v>2.83</v>
      </c>
      <c r="L24" s="347">
        <v>3.3</v>
      </c>
      <c r="M24" s="383">
        <f>VLOOKUP(A24,'[5]Table 35'!A$4:K$32,5,0)</f>
        <v>0</v>
      </c>
      <c r="N24" s="352">
        <v>60.62</v>
      </c>
      <c r="O24" s="347">
        <v>67</v>
      </c>
      <c r="P24" s="352">
        <f>VLOOKUP(A24,'[5]Table 35'!A$4:K$32,6,0)</f>
        <v>38.1</v>
      </c>
      <c r="Q24" s="382">
        <v>13.03</v>
      </c>
      <c r="R24" s="347">
        <v>14.52</v>
      </c>
      <c r="S24" s="383">
        <v>61.9</v>
      </c>
      <c r="T24" s="352">
        <v>3.4</v>
      </c>
      <c r="U24" s="347">
        <v>2.31</v>
      </c>
      <c r="V24" s="352">
        <v>0</v>
      </c>
      <c r="W24" s="382">
        <v>1.42</v>
      </c>
      <c r="X24" s="347">
        <v>0</v>
      </c>
      <c r="Y24" s="383">
        <v>0</v>
      </c>
      <c r="Z24" s="352">
        <v>0</v>
      </c>
      <c r="AA24" s="347">
        <v>0</v>
      </c>
      <c r="AB24" s="448">
        <v>0</v>
      </c>
    </row>
    <row r="25" spans="1:28" ht="16.5" x14ac:dyDescent="0.3">
      <c r="A25" s="435" t="s">
        <v>52</v>
      </c>
      <c r="B25" s="352">
        <v>13.04</v>
      </c>
      <c r="C25" s="347">
        <v>8.17</v>
      </c>
      <c r="D25" s="347">
        <f>VLOOKUP(A25,'[5]Table 35'!A$4:K$33,2,0)</f>
        <v>0</v>
      </c>
      <c r="E25" s="382">
        <v>1.02</v>
      </c>
      <c r="F25" s="53">
        <v>0.54</v>
      </c>
      <c r="G25" s="447">
        <f>VLOOKUP(A25,'[5]Table 35'!A$4:K$32,3,0)</f>
        <v>0</v>
      </c>
      <c r="H25" s="352">
        <v>4.5999999999999996</v>
      </c>
      <c r="I25" s="347">
        <v>4.09</v>
      </c>
      <c r="J25" s="347">
        <f>VLOOKUP(A25,'[5]Table 35'!A$4:K$32,4,0)</f>
        <v>0</v>
      </c>
      <c r="K25" s="382">
        <v>1.53</v>
      </c>
      <c r="L25" s="347">
        <v>1.91</v>
      </c>
      <c r="M25" s="383">
        <f>VLOOKUP(A25,'[5]Table 35'!A$4:K$32,5,0)</f>
        <v>0</v>
      </c>
      <c r="N25" s="352">
        <v>73.91</v>
      </c>
      <c r="O25" s="347">
        <v>73.84</v>
      </c>
      <c r="P25" s="352">
        <f>VLOOKUP(A25,'[5]Table 35'!A$4:K$32,6,0)</f>
        <v>36.36</v>
      </c>
      <c r="Q25" s="382">
        <v>3.07</v>
      </c>
      <c r="R25" s="347">
        <v>7.36</v>
      </c>
      <c r="S25" s="383">
        <v>57.58</v>
      </c>
      <c r="T25" s="352">
        <v>2.2999999999999998</v>
      </c>
      <c r="U25" s="347">
        <v>3.81</v>
      </c>
      <c r="V25" s="352">
        <v>3.03</v>
      </c>
      <c r="W25" s="382">
        <v>0.51</v>
      </c>
      <c r="X25" s="347">
        <v>0.27</v>
      </c>
      <c r="Y25" s="383">
        <v>3.03</v>
      </c>
      <c r="Z25" s="352">
        <v>0</v>
      </c>
      <c r="AA25" s="347">
        <v>0</v>
      </c>
      <c r="AB25" s="448">
        <v>0</v>
      </c>
    </row>
    <row r="26" spans="1:28" ht="16.5" x14ac:dyDescent="0.3">
      <c r="A26" s="435" t="s">
        <v>53</v>
      </c>
      <c r="B26" s="352">
        <v>1.92</v>
      </c>
      <c r="C26" s="347">
        <v>0.41</v>
      </c>
      <c r="D26" s="347">
        <f>VLOOKUP(A26,'[5]Table 35'!A$4:K$33,2,0)</f>
        <v>0</v>
      </c>
      <c r="E26" s="382">
        <v>2.2400000000000002</v>
      </c>
      <c r="F26" s="53">
        <v>0.83</v>
      </c>
      <c r="G26" s="447">
        <f>VLOOKUP(A26,'[5]Table 35'!A$4:K$32,3,0)</f>
        <v>0</v>
      </c>
      <c r="H26" s="352">
        <v>6.39</v>
      </c>
      <c r="I26" s="347">
        <v>9.5399999999999991</v>
      </c>
      <c r="J26" s="347">
        <f>VLOOKUP(A26,'[5]Table 35'!A$4:K$32,4,0)</f>
        <v>0</v>
      </c>
      <c r="K26" s="382">
        <v>1.92</v>
      </c>
      <c r="L26" s="347">
        <v>0.83</v>
      </c>
      <c r="M26" s="383">
        <f>VLOOKUP(A26,'[5]Table 35'!A$4:K$32,5,0)</f>
        <v>1.05</v>
      </c>
      <c r="N26" s="352">
        <v>27.8</v>
      </c>
      <c r="O26" s="347">
        <v>22.41</v>
      </c>
      <c r="P26" s="352">
        <f>VLOOKUP(A26,'[5]Table 35'!A$4:K$32,6,0)</f>
        <v>10.53</v>
      </c>
      <c r="Q26" s="382">
        <v>2.2400000000000002</v>
      </c>
      <c r="R26" s="347">
        <v>3.32</v>
      </c>
      <c r="S26" s="383">
        <v>13.68</v>
      </c>
      <c r="T26" s="352">
        <v>0.32</v>
      </c>
      <c r="U26" s="347">
        <v>0</v>
      </c>
      <c r="V26" s="352">
        <v>1.05</v>
      </c>
      <c r="W26" s="382">
        <v>56.55</v>
      </c>
      <c r="X26" s="347">
        <v>62.66</v>
      </c>
      <c r="Y26" s="383">
        <v>73.680000000000007</v>
      </c>
      <c r="Z26" s="352">
        <v>0.64</v>
      </c>
      <c r="AA26" s="347">
        <v>0</v>
      </c>
      <c r="AB26" s="448">
        <v>0</v>
      </c>
    </row>
    <row r="27" spans="1:28" ht="16.5" x14ac:dyDescent="0.3">
      <c r="A27" s="435" t="s">
        <v>54</v>
      </c>
      <c r="B27" s="352">
        <v>0.86</v>
      </c>
      <c r="C27" s="347">
        <v>1.6</v>
      </c>
      <c r="D27" s="347">
        <f>VLOOKUP(A27,'[5]Table 35'!A$4:K$33,2,0)</f>
        <v>5.45</v>
      </c>
      <c r="E27" s="382">
        <v>9.7200000000000006</v>
      </c>
      <c r="F27" s="53">
        <v>7.47</v>
      </c>
      <c r="G27" s="447">
        <f>VLOOKUP(A27,'[5]Table 35'!A$4:K$32,3,0)</f>
        <v>0</v>
      </c>
      <c r="H27" s="352">
        <v>7.34</v>
      </c>
      <c r="I27" s="347">
        <v>6.4</v>
      </c>
      <c r="J27" s="347">
        <f>VLOOKUP(A27,'[5]Table 35'!A$4:K$32,4,0)</f>
        <v>0</v>
      </c>
      <c r="K27" s="382">
        <v>16.2</v>
      </c>
      <c r="L27" s="347">
        <v>20.8</v>
      </c>
      <c r="M27" s="383">
        <f>VLOOKUP(A27,'[5]Table 35'!A$4:K$32,5,0)</f>
        <v>7.27</v>
      </c>
      <c r="N27" s="352">
        <v>36.07</v>
      </c>
      <c r="O27" s="347">
        <v>40</v>
      </c>
      <c r="P27" s="352">
        <f>VLOOKUP(A27,'[5]Table 35'!A$4:K$32,6,0)</f>
        <v>16.36</v>
      </c>
      <c r="Q27" s="382">
        <v>3.46</v>
      </c>
      <c r="R27" s="347">
        <v>3.2</v>
      </c>
      <c r="S27" s="383">
        <v>5.45</v>
      </c>
      <c r="T27" s="352">
        <v>0</v>
      </c>
      <c r="U27" s="347">
        <v>0</v>
      </c>
      <c r="V27" s="352">
        <v>0</v>
      </c>
      <c r="W27" s="382">
        <v>26.35</v>
      </c>
      <c r="X27" s="347">
        <v>20.53</v>
      </c>
      <c r="Y27" s="383">
        <v>65.45</v>
      </c>
      <c r="Z27" s="352">
        <v>0</v>
      </c>
      <c r="AA27" s="347">
        <v>0</v>
      </c>
      <c r="AB27" s="448">
        <v>0</v>
      </c>
    </row>
    <row r="28" spans="1:28" ht="16.5" x14ac:dyDescent="0.3">
      <c r="A28" s="435" t="s">
        <v>55</v>
      </c>
      <c r="B28" s="352">
        <v>8.8699999999999992</v>
      </c>
      <c r="C28" s="347">
        <v>2.95</v>
      </c>
      <c r="D28" s="347">
        <f>VLOOKUP(A28,'[5]Table 35'!A$4:K$33,2,0)</f>
        <v>1.89</v>
      </c>
      <c r="E28" s="382">
        <v>0.48</v>
      </c>
      <c r="F28" s="53">
        <v>0.74</v>
      </c>
      <c r="G28" s="447">
        <f>VLOOKUP(A28,'[5]Table 35'!A$4:K$32,3,0)</f>
        <v>0</v>
      </c>
      <c r="H28" s="352">
        <v>8.8699999999999992</v>
      </c>
      <c r="I28" s="347">
        <v>7.13</v>
      </c>
      <c r="J28" s="347">
        <f>VLOOKUP(A28,'[5]Table 35'!A$4:K$32,4,0)</f>
        <v>0</v>
      </c>
      <c r="K28" s="382">
        <v>13.19</v>
      </c>
      <c r="L28" s="347">
        <v>19.899999999999999</v>
      </c>
      <c r="M28" s="383">
        <f>VLOOKUP(A28,'[5]Table 35'!A$4:K$32,5,0)</f>
        <v>0</v>
      </c>
      <c r="N28" s="352">
        <v>60.67</v>
      </c>
      <c r="O28" s="347">
        <v>63.14</v>
      </c>
      <c r="P28" s="352">
        <f>VLOOKUP(A28,'[5]Table 35'!A$4:K$32,6,0)</f>
        <v>9.43</v>
      </c>
      <c r="Q28" s="382">
        <v>5.04</v>
      </c>
      <c r="R28" s="347">
        <v>2.7</v>
      </c>
      <c r="S28" s="383">
        <v>67.92</v>
      </c>
      <c r="T28" s="352">
        <v>0.96</v>
      </c>
      <c r="U28" s="347">
        <v>0.74</v>
      </c>
      <c r="V28" s="352">
        <v>0</v>
      </c>
      <c r="W28" s="382">
        <v>1.92</v>
      </c>
      <c r="X28" s="347">
        <v>2.7</v>
      </c>
      <c r="Y28" s="383">
        <v>20.75</v>
      </c>
      <c r="Z28" s="352">
        <v>0</v>
      </c>
      <c r="AA28" s="347">
        <v>0</v>
      </c>
      <c r="AB28" s="448">
        <v>0</v>
      </c>
    </row>
    <row r="29" spans="1:28" ht="16.5" x14ac:dyDescent="0.3">
      <c r="A29" s="435" t="s">
        <v>56</v>
      </c>
      <c r="B29" s="352">
        <v>7.85</v>
      </c>
      <c r="C29" s="347">
        <v>25</v>
      </c>
      <c r="D29" s="347">
        <f>VLOOKUP(A29,'[5]Table 35'!A$4:K$33,2,0)</f>
        <v>0</v>
      </c>
      <c r="E29" s="382">
        <v>0.41</v>
      </c>
      <c r="F29" s="53">
        <v>2.02</v>
      </c>
      <c r="G29" s="447">
        <f>VLOOKUP(A29,'[5]Table 35'!A$4:K$32,3,0)</f>
        <v>0</v>
      </c>
      <c r="H29" s="352">
        <v>8.68</v>
      </c>
      <c r="I29" s="347">
        <v>4.4400000000000004</v>
      </c>
      <c r="J29" s="347">
        <f>VLOOKUP(A29,'[5]Table 35'!A$4:K$32,4,0)</f>
        <v>0</v>
      </c>
      <c r="K29" s="382">
        <v>2.48</v>
      </c>
      <c r="L29" s="347">
        <v>0.4</v>
      </c>
      <c r="M29" s="383">
        <f>VLOOKUP(A29,'[5]Table 35'!A$4:K$32,5,0)</f>
        <v>0</v>
      </c>
      <c r="N29" s="352">
        <v>66.12</v>
      </c>
      <c r="O29" s="347">
        <v>44.76</v>
      </c>
      <c r="P29" s="352">
        <f>VLOOKUP(A29,'[5]Table 35'!A$4:K$32,6,0)</f>
        <v>6.67</v>
      </c>
      <c r="Q29" s="382">
        <v>9.09</v>
      </c>
      <c r="R29" s="347">
        <v>12.1</v>
      </c>
      <c r="S29" s="383">
        <v>0</v>
      </c>
      <c r="T29" s="352">
        <v>3.72</v>
      </c>
      <c r="U29" s="347">
        <v>8.4700000000000006</v>
      </c>
      <c r="V29" s="352">
        <v>13.33</v>
      </c>
      <c r="W29" s="382">
        <v>1.65</v>
      </c>
      <c r="X29" s="347">
        <v>2.82</v>
      </c>
      <c r="Y29" s="383">
        <v>80</v>
      </c>
      <c r="Z29" s="352">
        <v>0</v>
      </c>
      <c r="AA29" s="347">
        <v>0</v>
      </c>
      <c r="AB29" s="448">
        <v>0</v>
      </c>
    </row>
    <row r="30" spans="1:28" ht="16.5" x14ac:dyDescent="0.3">
      <c r="A30" s="435" t="s">
        <v>57</v>
      </c>
      <c r="B30" s="352">
        <v>23.67</v>
      </c>
      <c r="C30" s="347">
        <v>20.079999999999998</v>
      </c>
      <c r="D30" s="347">
        <f>VLOOKUP(A30,'[5]Table 35'!A$4:K$33,2,0)</f>
        <v>16.670000000000002</v>
      </c>
      <c r="E30" s="382">
        <v>1.65</v>
      </c>
      <c r="F30" s="53">
        <v>2.7</v>
      </c>
      <c r="G30" s="447">
        <f>VLOOKUP(A30,'[5]Table 35'!A$4:K$32,3,0)</f>
        <v>0</v>
      </c>
      <c r="H30" s="352">
        <v>0.37</v>
      </c>
      <c r="I30" s="347">
        <v>0.19</v>
      </c>
      <c r="J30" s="347">
        <f>VLOOKUP(A30,'[5]Table 35'!A$4:K$32,4,0)</f>
        <v>0</v>
      </c>
      <c r="K30" s="382">
        <v>6.79</v>
      </c>
      <c r="L30" s="347">
        <v>3.67</v>
      </c>
      <c r="M30" s="383">
        <f>VLOOKUP(A30,'[5]Table 35'!A$4:K$32,5,0)</f>
        <v>0</v>
      </c>
      <c r="N30" s="352">
        <v>51.38</v>
      </c>
      <c r="O30" s="347">
        <v>60.81</v>
      </c>
      <c r="P30" s="352">
        <f>VLOOKUP(A30,'[5]Table 35'!A$4:K$32,6,0)</f>
        <v>0</v>
      </c>
      <c r="Q30" s="382">
        <v>11.74</v>
      </c>
      <c r="R30" s="347">
        <v>8.11</v>
      </c>
      <c r="S30" s="383">
        <v>0</v>
      </c>
      <c r="T30" s="352">
        <v>1.47</v>
      </c>
      <c r="U30" s="347">
        <v>2.9</v>
      </c>
      <c r="V30" s="352">
        <v>0</v>
      </c>
      <c r="W30" s="382">
        <v>2.75</v>
      </c>
      <c r="X30" s="347">
        <v>1.54</v>
      </c>
      <c r="Y30" s="383">
        <v>41.67</v>
      </c>
      <c r="Z30" s="352">
        <v>0.18</v>
      </c>
      <c r="AA30" s="347">
        <v>0</v>
      </c>
      <c r="AB30" s="448">
        <v>41.67</v>
      </c>
    </row>
    <row r="31" spans="1:28" ht="16.5" x14ac:dyDescent="0.3">
      <c r="A31" s="435" t="s">
        <v>58</v>
      </c>
      <c r="B31" s="352">
        <v>9.07</v>
      </c>
      <c r="C31" s="347">
        <v>12.29</v>
      </c>
      <c r="D31" s="347">
        <f>VLOOKUP(A31,'[5]Table 35'!A$4:K$33,2,0)</f>
        <v>0</v>
      </c>
      <c r="E31" s="382">
        <v>1.48</v>
      </c>
      <c r="F31" s="53">
        <v>1.65</v>
      </c>
      <c r="G31" s="447">
        <f>VLOOKUP(A31,'[5]Table 35'!A$4:K$32,3,0)</f>
        <v>0</v>
      </c>
      <c r="H31" s="352">
        <v>0</v>
      </c>
      <c r="I31" s="347">
        <v>0</v>
      </c>
      <c r="J31" s="347">
        <f>VLOOKUP(A31,'[5]Table 35'!A$4:K$32,4,0)</f>
        <v>0</v>
      </c>
      <c r="K31" s="382">
        <v>5.27</v>
      </c>
      <c r="L31" s="347">
        <v>4.0199999999999996</v>
      </c>
      <c r="M31" s="383">
        <f>VLOOKUP(A31,'[5]Table 35'!A$4:K$32,5,0)</f>
        <v>0</v>
      </c>
      <c r="N31" s="352">
        <v>60.34</v>
      </c>
      <c r="O31" s="347">
        <v>60.99</v>
      </c>
      <c r="P31" s="352">
        <f>VLOOKUP(A31,'[5]Table 35'!A$4:K$32,6,0)</f>
        <v>0</v>
      </c>
      <c r="Q31" s="382">
        <v>5.49</v>
      </c>
      <c r="R31" s="347">
        <v>4.26</v>
      </c>
      <c r="S31" s="383">
        <v>24.24</v>
      </c>
      <c r="T31" s="352">
        <v>7.17</v>
      </c>
      <c r="U31" s="347">
        <v>8.27</v>
      </c>
      <c r="V31" s="352">
        <v>0</v>
      </c>
      <c r="W31" s="382">
        <v>11.18</v>
      </c>
      <c r="X31" s="347">
        <v>8.51</v>
      </c>
      <c r="Y31" s="383">
        <v>75.760000000000005</v>
      </c>
      <c r="Z31" s="352">
        <v>0</v>
      </c>
      <c r="AA31" s="347">
        <v>0</v>
      </c>
      <c r="AB31" s="448">
        <v>0</v>
      </c>
    </row>
    <row r="32" spans="1:28" ht="16.5" x14ac:dyDescent="0.3">
      <c r="A32" s="435" t="s">
        <v>59</v>
      </c>
      <c r="B32" s="352">
        <v>18.73</v>
      </c>
      <c r="C32" s="347">
        <v>14.48</v>
      </c>
      <c r="D32" s="347">
        <f>VLOOKUP(A32,'[5]Table 35'!A$4:K$33,2,0)</f>
        <v>0</v>
      </c>
      <c r="E32" s="382">
        <v>2.62</v>
      </c>
      <c r="F32" s="53">
        <v>2.71</v>
      </c>
      <c r="G32" s="447">
        <f>VLOOKUP(A32,'[5]Table 35'!A$4:K$32,3,0)</f>
        <v>0</v>
      </c>
      <c r="H32" s="352">
        <v>14.98</v>
      </c>
      <c r="I32" s="347">
        <v>18.100000000000001</v>
      </c>
      <c r="J32" s="347">
        <f>VLOOKUP(A32,'[5]Table 35'!A$4:K$32,4,0)</f>
        <v>0</v>
      </c>
      <c r="K32" s="382">
        <v>4.12</v>
      </c>
      <c r="L32" s="347">
        <v>1.36</v>
      </c>
      <c r="M32" s="383">
        <f>VLOOKUP(A32,'[5]Table 35'!A$4:K$32,5,0)</f>
        <v>0</v>
      </c>
      <c r="N32" s="352">
        <v>40.82</v>
      </c>
      <c r="O32" s="347">
        <v>43.44</v>
      </c>
      <c r="P32" s="352">
        <f>VLOOKUP(A32,'[5]Table 35'!A$4:K$32,6,0)</f>
        <v>0</v>
      </c>
      <c r="Q32" s="382">
        <v>14.98</v>
      </c>
      <c r="R32" s="347">
        <v>12.67</v>
      </c>
      <c r="S32" s="383">
        <v>80</v>
      </c>
      <c r="T32" s="352">
        <v>3</v>
      </c>
      <c r="U32" s="347">
        <v>6.79</v>
      </c>
      <c r="V32" s="352">
        <v>20</v>
      </c>
      <c r="W32" s="382">
        <v>0.75</v>
      </c>
      <c r="X32" s="347">
        <v>0.45</v>
      </c>
      <c r="Y32" s="383">
        <v>0</v>
      </c>
      <c r="Z32" s="352">
        <v>0</v>
      </c>
      <c r="AA32" s="347">
        <v>0</v>
      </c>
      <c r="AB32" s="448">
        <v>0</v>
      </c>
    </row>
    <row r="33" spans="1:28" ht="16.5" x14ac:dyDescent="0.3">
      <c r="A33" s="435" t="s">
        <v>60</v>
      </c>
      <c r="B33" s="352">
        <v>25.95</v>
      </c>
      <c r="C33" s="347">
        <v>18.3</v>
      </c>
      <c r="D33" s="347">
        <f>VLOOKUP(A33,'[5]Table 35'!A$4:K$33,2,0)</f>
        <v>14.29</v>
      </c>
      <c r="E33" s="382">
        <v>1.46</v>
      </c>
      <c r="F33" s="53">
        <v>0.32</v>
      </c>
      <c r="G33" s="447">
        <f>VLOOKUP(A33,'[5]Table 35'!A$4:K$32,3,0)</f>
        <v>0</v>
      </c>
      <c r="H33" s="352">
        <v>0</v>
      </c>
      <c r="I33" s="347">
        <v>0</v>
      </c>
      <c r="J33" s="347">
        <f>VLOOKUP(A33,'[5]Table 35'!A$4:K$32,4,0)</f>
        <v>0</v>
      </c>
      <c r="K33" s="382">
        <v>0</v>
      </c>
      <c r="L33" s="347">
        <v>0</v>
      </c>
      <c r="M33" s="383">
        <f>VLOOKUP(A33,'[5]Table 35'!A$4:K$32,5,0)</f>
        <v>0</v>
      </c>
      <c r="N33" s="352">
        <v>46.65</v>
      </c>
      <c r="O33" s="347">
        <v>54.89</v>
      </c>
      <c r="P33" s="352">
        <f>VLOOKUP(A33,'[5]Table 35'!A$4:K$32,6,0)</f>
        <v>0</v>
      </c>
      <c r="Q33" s="382">
        <v>12.24</v>
      </c>
      <c r="R33" s="347">
        <v>11.99</v>
      </c>
      <c r="S33" s="383">
        <v>28.57</v>
      </c>
      <c r="T33" s="352">
        <v>9.0399999999999991</v>
      </c>
      <c r="U33" s="347">
        <v>12.62</v>
      </c>
      <c r="V33" s="352">
        <v>0</v>
      </c>
      <c r="W33" s="382">
        <v>4.66</v>
      </c>
      <c r="X33" s="347">
        <v>1.89</v>
      </c>
      <c r="Y33" s="383">
        <v>57.14</v>
      </c>
      <c r="Z33" s="352">
        <v>0</v>
      </c>
      <c r="AA33" s="347">
        <v>0</v>
      </c>
      <c r="AB33" s="448">
        <v>0</v>
      </c>
    </row>
    <row r="34" spans="1:28" ht="16.5" x14ac:dyDescent="0.3">
      <c r="A34" s="435" t="s">
        <v>61</v>
      </c>
      <c r="B34" s="352">
        <v>7.64</v>
      </c>
      <c r="C34" s="347">
        <v>23.08</v>
      </c>
      <c r="D34" s="347">
        <v>0</v>
      </c>
      <c r="E34" s="382">
        <v>1.27</v>
      </c>
      <c r="F34" s="53">
        <v>1.78</v>
      </c>
      <c r="G34" s="447">
        <v>0</v>
      </c>
      <c r="H34" s="352">
        <v>0</v>
      </c>
      <c r="I34" s="347">
        <v>0</v>
      </c>
      <c r="J34" s="347">
        <v>0</v>
      </c>
      <c r="K34" s="382">
        <v>11.46</v>
      </c>
      <c r="L34" s="347">
        <v>1.78</v>
      </c>
      <c r="M34" s="383">
        <v>0</v>
      </c>
      <c r="N34" s="352">
        <v>74.52</v>
      </c>
      <c r="O34" s="347">
        <v>64.5</v>
      </c>
      <c r="P34" s="352">
        <v>0</v>
      </c>
      <c r="Q34" s="382">
        <v>3.18</v>
      </c>
      <c r="R34" s="347">
        <v>1.78</v>
      </c>
      <c r="S34" s="383">
        <v>0</v>
      </c>
      <c r="T34" s="352">
        <v>1.27</v>
      </c>
      <c r="U34" s="347">
        <v>7.1</v>
      </c>
      <c r="V34" s="352">
        <v>0</v>
      </c>
      <c r="W34" s="382">
        <v>0</v>
      </c>
      <c r="X34" s="347">
        <v>0</v>
      </c>
      <c r="Y34" s="383">
        <v>0</v>
      </c>
      <c r="Z34" s="352">
        <v>0.64</v>
      </c>
      <c r="AA34" s="347">
        <v>0</v>
      </c>
      <c r="AB34" s="448">
        <v>0</v>
      </c>
    </row>
    <row r="35" spans="1:28" ht="17.25" thickBot="1" x14ac:dyDescent="0.35">
      <c r="A35" s="449" t="s">
        <v>62</v>
      </c>
      <c r="B35" s="387">
        <v>11.93</v>
      </c>
      <c r="C35" s="407">
        <v>9.4</v>
      </c>
      <c r="D35" s="407">
        <f>VLOOKUP(A35,'[5]Table 35'!A$4:K$33,2,0)</f>
        <v>0</v>
      </c>
      <c r="E35" s="384">
        <v>1.53</v>
      </c>
      <c r="F35" s="450">
        <v>0.67</v>
      </c>
      <c r="G35" s="451">
        <f>VLOOKUP(A35,'[5]Table 35'!A$4:K$32,3,0)</f>
        <v>0</v>
      </c>
      <c r="H35" s="387">
        <v>0</v>
      </c>
      <c r="I35" s="407">
        <v>0</v>
      </c>
      <c r="J35" s="407">
        <f>VLOOKUP(A35,'[5]Table 35'!A$4:K$32,4,0)</f>
        <v>0</v>
      </c>
      <c r="K35" s="384">
        <v>16.510000000000002</v>
      </c>
      <c r="L35" s="407">
        <v>24.83</v>
      </c>
      <c r="M35" s="386">
        <f>VLOOKUP(A35,'[5]Table 35'!A$4:K$32,5,0)</f>
        <v>0</v>
      </c>
      <c r="N35" s="387">
        <v>44.95</v>
      </c>
      <c r="O35" s="407">
        <v>44.3</v>
      </c>
      <c r="P35" s="387">
        <f>VLOOKUP(A35,'[5]Table 35'!A$4:K$32,6,0)</f>
        <v>0</v>
      </c>
      <c r="Q35" s="384">
        <v>18.350000000000001</v>
      </c>
      <c r="R35" s="407">
        <v>16.11</v>
      </c>
      <c r="S35" s="386">
        <v>10</v>
      </c>
      <c r="T35" s="387">
        <v>3.36</v>
      </c>
      <c r="U35" s="407">
        <v>2.0099999999999998</v>
      </c>
      <c r="V35" s="387">
        <v>30</v>
      </c>
      <c r="W35" s="384">
        <v>3.36</v>
      </c>
      <c r="X35" s="407">
        <v>2.68</v>
      </c>
      <c r="Y35" s="386">
        <v>60</v>
      </c>
      <c r="Z35" s="387">
        <v>0</v>
      </c>
      <c r="AA35" s="407">
        <v>0</v>
      </c>
      <c r="AB35" s="452">
        <v>0</v>
      </c>
    </row>
    <row r="36" spans="1:28" ht="18" thickTop="1" thickBot="1" x14ac:dyDescent="0.35">
      <c r="A36" s="435" t="s">
        <v>113</v>
      </c>
      <c r="B36" s="453">
        <v>12.22</v>
      </c>
      <c r="C36" s="454">
        <v>11.44</v>
      </c>
      <c r="D36" s="454">
        <f>'[5]Table 35'!$B$32</f>
        <v>1.91</v>
      </c>
      <c r="E36" s="455">
        <v>2.58</v>
      </c>
      <c r="F36" s="456">
        <v>2.4700000000000002</v>
      </c>
      <c r="G36" s="682">
        <f>'[5]Table 35'!$C$32</f>
        <v>0.73</v>
      </c>
      <c r="H36" s="453">
        <v>4.18</v>
      </c>
      <c r="I36" s="454">
        <v>3.65</v>
      </c>
      <c r="J36" s="454">
        <f>'[5]Table 35'!$D$32</f>
        <v>1.55</v>
      </c>
      <c r="K36" s="455">
        <v>7.7</v>
      </c>
      <c r="L36" s="454">
        <v>8.6199999999999992</v>
      </c>
      <c r="M36" s="424">
        <f>'[5]Table 35'!$E$32</f>
        <v>1.46</v>
      </c>
      <c r="N36" s="453">
        <v>51.62</v>
      </c>
      <c r="O36" s="454">
        <v>51.99</v>
      </c>
      <c r="P36" s="683">
        <f>'[5]Table 35'!$F$32</f>
        <v>9.1199999999999992</v>
      </c>
      <c r="Q36" s="455">
        <v>8.89</v>
      </c>
      <c r="R36" s="454">
        <v>9.35</v>
      </c>
      <c r="S36" s="424">
        <v>32.729999999999997</v>
      </c>
      <c r="T36" s="453">
        <v>2.4900000000000002</v>
      </c>
      <c r="U36" s="454">
        <v>3.26</v>
      </c>
      <c r="V36" s="683">
        <v>2.2799999999999998</v>
      </c>
      <c r="W36" s="455">
        <v>10.28</v>
      </c>
      <c r="X36" s="454">
        <v>9.2100000000000009</v>
      </c>
      <c r="Y36" s="424">
        <v>49.68</v>
      </c>
      <c r="Z36" s="453">
        <v>0.04</v>
      </c>
      <c r="AA36" s="454">
        <v>0.01</v>
      </c>
      <c r="AB36" s="684">
        <v>0.55000000000000004</v>
      </c>
    </row>
    <row r="37" spans="1:28" ht="17.25" thickBot="1" x14ac:dyDescent="0.35">
      <c r="A37" s="457" t="s">
        <v>124</v>
      </c>
      <c r="B37" s="458">
        <v>29.42</v>
      </c>
      <c r="C37" s="459">
        <v>22.08</v>
      </c>
      <c r="D37" s="460"/>
      <c r="E37" s="461">
        <v>5.71</v>
      </c>
      <c r="F37" s="462">
        <v>7.98</v>
      </c>
      <c r="G37" s="463"/>
      <c r="H37" s="461">
        <v>3.07</v>
      </c>
      <c r="I37" s="459">
        <v>5.03</v>
      </c>
      <c r="J37" s="464"/>
      <c r="K37" s="458">
        <v>0.42</v>
      </c>
      <c r="L37" s="459">
        <v>1.97</v>
      </c>
      <c r="M37" s="465"/>
      <c r="N37" s="458">
        <v>32.49</v>
      </c>
      <c r="O37" s="459">
        <v>28.42</v>
      </c>
      <c r="P37" s="466"/>
      <c r="Q37" s="461">
        <v>18.52</v>
      </c>
      <c r="R37" s="459">
        <v>23.39</v>
      </c>
      <c r="S37" s="465"/>
      <c r="T37" s="458">
        <v>4.66</v>
      </c>
      <c r="U37" s="459">
        <v>5.46</v>
      </c>
      <c r="V37" s="466"/>
      <c r="W37" s="461">
        <v>5.4</v>
      </c>
      <c r="X37" s="459">
        <v>5.68</v>
      </c>
      <c r="Y37" s="465"/>
      <c r="Z37" s="458">
        <v>0.32</v>
      </c>
      <c r="AA37" s="459">
        <v>100</v>
      </c>
      <c r="AB37" s="467"/>
    </row>
    <row r="38" spans="1:28" ht="16.5" x14ac:dyDescent="0.3">
      <c r="A38" s="4" t="s">
        <v>25</v>
      </c>
      <c r="B38" s="1"/>
      <c r="C38" s="1"/>
      <c r="D38" s="69"/>
      <c r="E38" s="92"/>
      <c r="F38" s="91"/>
      <c r="G38" s="94"/>
      <c r="H38" s="91"/>
      <c r="I38" s="91"/>
      <c r="J38" s="69"/>
      <c r="K38" s="91"/>
      <c r="L38" s="91"/>
      <c r="M38" s="3"/>
      <c r="N38" s="91"/>
      <c r="O38" s="91"/>
      <c r="P38" s="3"/>
      <c r="Q38" s="91"/>
      <c r="R38" s="91"/>
      <c r="S38" s="3"/>
      <c r="T38" s="91"/>
      <c r="U38" s="91"/>
      <c r="V38" s="3"/>
      <c r="W38" s="91"/>
      <c r="X38" s="91"/>
      <c r="Y38" s="3"/>
      <c r="Z38" s="91"/>
      <c r="AA38" s="79"/>
      <c r="AB38" s="93"/>
    </row>
    <row r="39" spans="1:28" x14ac:dyDescent="0.25"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28" x14ac:dyDescent="0.25"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</sheetData>
  <mergeCells count="10">
    <mergeCell ref="W4:Y4"/>
    <mergeCell ref="Z4:AB4"/>
    <mergeCell ref="A4:A5"/>
    <mergeCell ref="B4:D4"/>
    <mergeCell ref="E4:G4"/>
    <mergeCell ref="H4:J4"/>
    <mergeCell ref="K4:M4"/>
    <mergeCell ref="N4:P4"/>
    <mergeCell ref="Q4:S4"/>
    <mergeCell ref="T4:V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8"/>
  <sheetViews>
    <sheetView workbookViewId="0"/>
  </sheetViews>
  <sheetFormatPr defaultRowHeight="15" x14ac:dyDescent="0.25"/>
  <cols>
    <col min="1" max="1" width="13.5703125" customWidth="1"/>
    <col min="2" max="10" width="9.140625" bestFit="1" customWidth="1"/>
    <col min="13" max="13" width="9" customWidth="1"/>
  </cols>
  <sheetData>
    <row r="3" spans="1:10" ht="17.25" thickBot="1" x14ac:dyDescent="0.35">
      <c r="A3" s="10" t="s">
        <v>349</v>
      </c>
      <c r="B3" s="1"/>
      <c r="C3" s="1"/>
      <c r="D3" s="1"/>
      <c r="E3" s="1"/>
      <c r="F3" s="1"/>
      <c r="G3" s="1"/>
      <c r="H3" s="1"/>
      <c r="I3" s="1"/>
      <c r="J3" s="1"/>
    </row>
    <row r="4" spans="1:10" ht="17.25" thickBot="1" x14ac:dyDescent="0.35">
      <c r="A4" s="1024" t="s">
        <v>65</v>
      </c>
      <c r="B4" s="1004" t="s">
        <v>210</v>
      </c>
      <c r="C4" s="1004"/>
      <c r="D4" s="1005"/>
      <c r="E4" s="1003" t="s">
        <v>209</v>
      </c>
      <c r="F4" s="1004"/>
      <c r="G4" s="1005"/>
      <c r="H4" s="1004" t="s">
        <v>208</v>
      </c>
      <c r="I4" s="1004"/>
      <c r="J4" s="1005"/>
    </row>
    <row r="5" spans="1:10" ht="17.25" thickBot="1" x14ac:dyDescent="0.35">
      <c r="A5" s="1025"/>
      <c r="B5" s="367" t="s">
        <v>75</v>
      </c>
      <c r="C5" s="367" t="s">
        <v>76</v>
      </c>
      <c r="D5" s="368" t="s">
        <v>77</v>
      </c>
      <c r="E5" s="366" t="s">
        <v>75</v>
      </c>
      <c r="F5" s="367" t="s">
        <v>76</v>
      </c>
      <c r="G5" s="368" t="s">
        <v>77</v>
      </c>
      <c r="H5" s="367" t="s">
        <v>75</v>
      </c>
      <c r="I5" s="367" t="s">
        <v>76</v>
      </c>
      <c r="J5" s="368" t="s">
        <v>77</v>
      </c>
    </row>
    <row r="6" spans="1:10" ht="17.25" thickTop="1" x14ac:dyDescent="0.3">
      <c r="A6" s="435" t="s">
        <v>32</v>
      </c>
      <c r="B6" s="369">
        <v>0.44</v>
      </c>
      <c r="C6" s="53">
        <v>0.87</v>
      </c>
      <c r="D6" s="410">
        <f>VLOOKUP(A6,'[5]Table 36'!A$4:E$33,2,0)</f>
        <v>7.69</v>
      </c>
      <c r="E6" s="409">
        <v>8.73</v>
      </c>
      <c r="F6" s="53">
        <v>7.86</v>
      </c>
      <c r="G6" s="410">
        <f>VLOOKUP(A6,'[5]Table 36'!A$4:E$33,3,0)</f>
        <v>0</v>
      </c>
      <c r="H6" s="369">
        <v>90.83</v>
      </c>
      <c r="I6" s="53">
        <v>91.27</v>
      </c>
      <c r="J6" s="410">
        <f>VLOOKUP(A6,'[5]Table 36'!A$4:E$33,4,0)</f>
        <v>92.31</v>
      </c>
    </row>
    <row r="7" spans="1:10" ht="16.5" x14ac:dyDescent="0.3">
      <c r="A7" s="435" t="s">
        <v>33</v>
      </c>
      <c r="B7" s="369">
        <v>0</v>
      </c>
      <c r="C7" s="53">
        <v>2.81</v>
      </c>
      <c r="D7" s="410">
        <f>VLOOKUP(A7,'[5]Table 36'!A$4:E$33,2,0)</f>
        <v>23.81</v>
      </c>
      <c r="E7" s="409">
        <v>10.27</v>
      </c>
      <c r="F7" s="53">
        <v>5.26</v>
      </c>
      <c r="G7" s="410">
        <f>VLOOKUP(A7,'[5]Table 36'!A$4:E$33,3,0)</f>
        <v>4.76</v>
      </c>
      <c r="H7" s="369">
        <v>89.73</v>
      </c>
      <c r="I7" s="53">
        <v>91.93</v>
      </c>
      <c r="J7" s="410">
        <f>VLOOKUP(A7,'[5]Table 36'!A$4:E$33,4,0)</f>
        <v>71.430000000000007</v>
      </c>
    </row>
    <row r="8" spans="1:10" ht="16.5" x14ac:dyDescent="0.3">
      <c r="A8" s="435" t="s">
        <v>34</v>
      </c>
      <c r="B8" s="369">
        <v>0</v>
      </c>
      <c r="C8" s="406">
        <v>0</v>
      </c>
      <c r="D8" s="410">
        <v>0</v>
      </c>
      <c r="E8" s="409">
        <v>7.01</v>
      </c>
      <c r="F8" s="53">
        <v>0</v>
      </c>
      <c r="G8" s="410">
        <v>0</v>
      </c>
      <c r="H8" s="369">
        <v>92.99</v>
      </c>
      <c r="I8" s="53">
        <v>100</v>
      </c>
      <c r="J8" s="410">
        <v>0</v>
      </c>
    </row>
    <row r="9" spans="1:10" ht="16.5" x14ac:dyDescent="0.3">
      <c r="A9" s="435" t="s">
        <v>35</v>
      </c>
      <c r="B9" s="369">
        <v>1.77</v>
      </c>
      <c r="C9" s="53">
        <v>0.68</v>
      </c>
      <c r="D9" s="410">
        <f>VLOOKUP(A9,'[5]Table 36'!A$4:E$33,2,0)</f>
        <v>6.06</v>
      </c>
      <c r="E9" s="409">
        <v>12.06</v>
      </c>
      <c r="F9" s="53">
        <v>12.84</v>
      </c>
      <c r="G9" s="410">
        <f>VLOOKUP(A9,'[5]Table 36'!A$4:E$33,3,0)</f>
        <v>10.61</v>
      </c>
      <c r="H9" s="369">
        <v>86.17</v>
      </c>
      <c r="I9" s="53">
        <v>86.49</v>
      </c>
      <c r="J9" s="410">
        <f>VLOOKUP(A9,'[5]Table 36'!A$4:E$33,4,0)</f>
        <v>83.33</v>
      </c>
    </row>
    <row r="10" spans="1:10" ht="16.5" x14ac:dyDescent="0.3">
      <c r="A10" s="435" t="s">
        <v>37</v>
      </c>
      <c r="B10" s="369">
        <v>0</v>
      </c>
      <c r="C10" s="53">
        <v>4.1900000000000004</v>
      </c>
      <c r="D10" s="410">
        <f>VLOOKUP(A10,'[5]Table 36'!A$4:E$33,2,0)</f>
        <v>14.91</v>
      </c>
      <c r="E10" s="409">
        <v>1.62</v>
      </c>
      <c r="F10" s="53">
        <v>9.7799999999999994</v>
      </c>
      <c r="G10" s="410">
        <f>VLOOKUP(A10,'[5]Table 36'!A$4:E$33,3,0)</f>
        <v>6.14</v>
      </c>
      <c r="H10" s="369">
        <v>98.38</v>
      </c>
      <c r="I10" s="53">
        <v>86.03</v>
      </c>
      <c r="J10" s="410">
        <f>VLOOKUP(A10,'[5]Table 36'!A$4:E$33,4,0)</f>
        <v>78.95</v>
      </c>
    </row>
    <row r="11" spans="1:10" ht="16.5" x14ac:dyDescent="0.3">
      <c r="A11" s="435" t="s">
        <v>38</v>
      </c>
      <c r="B11" s="369">
        <v>3.09</v>
      </c>
      <c r="C11" s="53">
        <v>1.27</v>
      </c>
      <c r="D11" s="410">
        <f>VLOOKUP(A11,'[5]Table 36'!A$4:E$33,2,0)</f>
        <v>0</v>
      </c>
      <c r="E11" s="409">
        <v>7.73</v>
      </c>
      <c r="F11" s="53">
        <v>5.51</v>
      </c>
      <c r="G11" s="410">
        <f>VLOOKUP(A11,'[5]Table 36'!A$4:E$33,3,0)</f>
        <v>14.89</v>
      </c>
      <c r="H11" s="369">
        <v>89.18</v>
      </c>
      <c r="I11" s="53">
        <v>93.22</v>
      </c>
      <c r="J11" s="410">
        <f>VLOOKUP(A11,'[5]Table 36'!A$4:E$33,4,0)</f>
        <v>85.11</v>
      </c>
    </row>
    <row r="12" spans="1:10" ht="16.5" x14ac:dyDescent="0.3">
      <c r="A12" s="435" t="s">
        <v>39</v>
      </c>
      <c r="B12" s="369">
        <v>1.41</v>
      </c>
      <c r="C12" s="53">
        <v>1.92</v>
      </c>
      <c r="D12" s="410">
        <f>VLOOKUP(A12,'[5]Table 36'!A$4:E$33,2,0)</f>
        <v>3.57</v>
      </c>
      <c r="E12" s="409">
        <v>4.24</v>
      </c>
      <c r="F12" s="53">
        <v>5.77</v>
      </c>
      <c r="G12" s="410">
        <f>VLOOKUP(A12,'[5]Table 36'!A$4:E$33,3,0)</f>
        <v>25</v>
      </c>
      <c r="H12" s="369">
        <v>94.35</v>
      </c>
      <c r="I12" s="53">
        <v>92.31</v>
      </c>
      <c r="J12" s="410">
        <f>VLOOKUP(A12,'[5]Table 36'!A$4:E$33,4,0)</f>
        <v>71.430000000000007</v>
      </c>
    </row>
    <row r="13" spans="1:10" ht="16.5" x14ac:dyDescent="0.3">
      <c r="A13" s="435" t="s">
        <v>40</v>
      </c>
      <c r="B13" s="369">
        <v>0</v>
      </c>
      <c r="C13" s="53">
        <v>3.6</v>
      </c>
      <c r="D13" s="410">
        <f>VLOOKUP(A13,'[5]Table 36'!A$4:E$33,2,0)</f>
        <v>0</v>
      </c>
      <c r="E13" s="409">
        <v>13.11</v>
      </c>
      <c r="F13" s="53">
        <v>8</v>
      </c>
      <c r="G13" s="410">
        <f>VLOOKUP(A13,'[5]Table 36'!A$4:E$33,3,0)</f>
        <v>0</v>
      </c>
      <c r="H13" s="369">
        <v>86.89</v>
      </c>
      <c r="I13" s="53">
        <v>88.4</v>
      </c>
      <c r="J13" s="410">
        <f>VLOOKUP(A13,'[5]Table 36'!A$4:E$33,4,0)</f>
        <v>100</v>
      </c>
    </row>
    <row r="14" spans="1:10" ht="16.5" x14ac:dyDescent="0.3">
      <c r="A14" s="435" t="s">
        <v>41</v>
      </c>
      <c r="B14" s="369">
        <v>2.98</v>
      </c>
      <c r="C14" s="53">
        <v>1.22</v>
      </c>
      <c r="D14" s="410">
        <f>VLOOKUP(A14,'[5]Table 36'!A$4:E$33,2,0)</f>
        <v>0</v>
      </c>
      <c r="E14" s="409">
        <v>16.559999999999999</v>
      </c>
      <c r="F14" s="53">
        <v>7.95</v>
      </c>
      <c r="G14" s="410">
        <f>VLOOKUP(A14,'[5]Table 36'!A$4:E$33,3,0)</f>
        <v>2.86</v>
      </c>
      <c r="H14" s="369">
        <v>80.459999999999994</v>
      </c>
      <c r="I14" s="53">
        <v>90.83</v>
      </c>
      <c r="J14" s="410">
        <f>VLOOKUP(A14,'[5]Table 36'!A$4:E$33,4,0)</f>
        <v>97.14</v>
      </c>
    </row>
    <row r="15" spans="1:10" ht="16.5" x14ac:dyDescent="0.3">
      <c r="A15" s="435" t="s">
        <v>42</v>
      </c>
      <c r="B15" s="369">
        <v>1.65</v>
      </c>
      <c r="C15" s="53">
        <v>1.1100000000000001</v>
      </c>
      <c r="D15" s="410">
        <f>VLOOKUP(A15,'[5]Table 36'!A$4:E$33,2,0)</f>
        <v>1.59</v>
      </c>
      <c r="E15" s="409">
        <v>4.62</v>
      </c>
      <c r="F15" s="53">
        <v>27.04</v>
      </c>
      <c r="G15" s="410">
        <f>VLOOKUP(A15,'[5]Table 36'!A$4:E$33,3,0)</f>
        <v>6.35</v>
      </c>
      <c r="H15" s="369">
        <v>93.73</v>
      </c>
      <c r="I15" s="53">
        <v>71.849999999999994</v>
      </c>
      <c r="J15" s="410">
        <f>VLOOKUP(A15,'[5]Table 36'!A$4:E$33,4,0)</f>
        <v>92.06</v>
      </c>
    </row>
    <row r="16" spans="1:10" ht="16.5" x14ac:dyDescent="0.3">
      <c r="A16" s="435" t="s">
        <v>43</v>
      </c>
      <c r="B16" s="369">
        <v>0.32</v>
      </c>
      <c r="C16" s="53">
        <v>2.0499999999999998</v>
      </c>
      <c r="D16" s="410">
        <f>VLOOKUP(A16,'[5]Table 36'!A$4:E$33,2,0)</f>
        <v>0</v>
      </c>
      <c r="E16" s="409">
        <v>6.09</v>
      </c>
      <c r="F16" s="53">
        <v>10.24</v>
      </c>
      <c r="G16" s="410">
        <f>VLOOKUP(A16,'[5]Table 36'!A$4:E$33,3,0)</f>
        <v>0</v>
      </c>
      <c r="H16" s="369">
        <v>93.59</v>
      </c>
      <c r="I16" s="53">
        <v>87.71</v>
      </c>
      <c r="J16" s="410">
        <f>VLOOKUP(A16,'[5]Table 36'!A$4:E$33,4,0)</f>
        <v>100</v>
      </c>
    </row>
    <row r="17" spans="1:10" ht="16.5" x14ac:dyDescent="0.3">
      <c r="A17" s="435" t="s">
        <v>44</v>
      </c>
      <c r="B17" s="369">
        <v>2.72</v>
      </c>
      <c r="C17" s="53">
        <v>5.24</v>
      </c>
      <c r="D17" s="410">
        <f>VLOOKUP(A17,'[5]Table 36'!A$4:E$33,2,0)</f>
        <v>0</v>
      </c>
      <c r="E17" s="409">
        <v>28.02</v>
      </c>
      <c r="F17" s="53">
        <v>26.97</v>
      </c>
      <c r="G17" s="410">
        <f>VLOOKUP(A17,'[5]Table 36'!A$4:E$33,3,0)</f>
        <v>9.09</v>
      </c>
      <c r="H17" s="369">
        <v>69.260000000000005</v>
      </c>
      <c r="I17" s="53">
        <v>67.790000000000006</v>
      </c>
      <c r="J17" s="410">
        <f>VLOOKUP(A17,'[5]Table 36'!A$4:E$33,4,0)</f>
        <v>90.91</v>
      </c>
    </row>
    <row r="18" spans="1:10" ht="16.5" x14ac:dyDescent="0.3">
      <c r="A18" s="435" t="s">
        <v>45</v>
      </c>
      <c r="B18" s="369">
        <v>1.01</v>
      </c>
      <c r="C18" s="53">
        <v>3.19</v>
      </c>
      <c r="D18" s="410">
        <f>VLOOKUP(A18,'[5]Table 36'!A$4:E$33,2,0)</f>
        <v>1.52</v>
      </c>
      <c r="E18" s="409">
        <v>36.700000000000003</v>
      </c>
      <c r="F18" s="53">
        <v>40.64</v>
      </c>
      <c r="G18" s="410">
        <f>VLOOKUP(A18,'[5]Table 36'!A$4:E$33,3,0)</f>
        <v>7.58</v>
      </c>
      <c r="H18" s="369">
        <v>62.29</v>
      </c>
      <c r="I18" s="53">
        <v>56.18</v>
      </c>
      <c r="J18" s="410">
        <f>VLOOKUP(A18,'[5]Table 36'!A$4:E$33,4,0)</f>
        <v>90.91</v>
      </c>
    </row>
    <row r="19" spans="1:10" ht="16.5" x14ac:dyDescent="0.3">
      <c r="A19" s="435" t="s">
        <v>46</v>
      </c>
      <c r="B19" s="369">
        <v>0.44</v>
      </c>
      <c r="C19" s="53">
        <v>0.47</v>
      </c>
      <c r="D19" s="410">
        <f>VLOOKUP(A19,'[5]Table 36'!A$4:E$33,2,0)</f>
        <v>0</v>
      </c>
      <c r="E19" s="409">
        <v>9.25</v>
      </c>
      <c r="F19" s="53">
        <v>6.51</v>
      </c>
      <c r="G19" s="410">
        <f>VLOOKUP(A19,'[5]Table 36'!A$4:E$33,3,0)</f>
        <v>15.22</v>
      </c>
      <c r="H19" s="369">
        <v>90.31</v>
      </c>
      <c r="I19" s="53">
        <v>93.02</v>
      </c>
      <c r="J19" s="410">
        <f>VLOOKUP(A19,'[5]Table 36'!A$4:E$33,4,0)</f>
        <v>84.78</v>
      </c>
    </row>
    <row r="20" spans="1:10" ht="16.5" x14ac:dyDescent="0.3">
      <c r="A20" s="435" t="s">
        <v>47</v>
      </c>
      <c r="B20" s="369">
        <v>0.68</v>
      </c>
      <c r="C20" s="53">
        <v>3.59</v>
      </c>
      <c r="D20" s="410">
        <f>VLOOKUP(A20,'[5]Table 36'!A$4:E$33,2,0)</f>
        <v>14.1</v>
      </c>
      <c r="E20" s="409">
        <v>6.14</v>
      </c>
      <c r="F20" s="53">
        <v>4.4800000000000004</v>
      </c>
      <c r="G20" s="410">
        <f>VLOOKUP(A20,'[5]Table 36'!A$4:E$33,3,0)</f>
        <v>14.1</v>
      </c>
      <c r="H20" s="369">
        <v>93.17</v>
      </c>
      <c r="I20" s="53">
        <v>91.93</v>
      </c>
      <c r="J20" s="410">
        <f>VLOOKUP(A20,'[5]Table 36'!A$4:E$33,4,0)</f>
        <v>71.790000000000006</v>
      </c>
    </row>
    <row r="21" spans="1:10" ht="16.5" x14ac:dyDescent="0.3">
      <c r="A21" s="435" t="s">
        <v>48</v>
      </c>
      <c r="B21" s="369">
        <v>11.76</v>
      </c>
      <c r="C21" s="53">
        <v>14.98</v>
      </c>
      <c r="D21" s="410">
        <f>VLOOKUP(A21,'[5]Table 36'!A$4:E$33,2,0)</f>
        <v>0</v>
      </c>
      <c r="E21" s="409">
        <v>20.92</v>
      </c>
      <c r="F21" s="53">
        <v>11.74</v>
      </c>
      <c r="G21" s="410">
        <f>VLOOKUP(A21,'[5]Table 36'!A$4:E$33,3,0)</f>
        <v>0</v>
      </c>
      <c r="H21" s="369">
        <v>67.319999999999993</v>
      </c>
      <c r="I21" s="53">
        <v>73.28</v>
      </c>
      <c r="J21" s="410">
        <f>VLOOKUP(A21,'[5]Table 36'!A$4:E$33,4,0)</f>
        <v>100</v>
      </c>
    </row>
    <row r="22" spans="1:10" ht="16.5" x14ac:dyDescent="0.3">
      <c r="A22" s="435" t="s">
        <v>49</v>
      </c>
      <c r="B22" s="369">
        <v>7.38</v>
      </c>
      <c r="C22" s="53">
        <v>1.52</v>
      </c>
      <c r="D22" s="410">
        <f>VLOOKUP(A22,'[5]Table 36'!A$4:E$33,2,0)</f>
        <v>0</v>
      </c>
      <c r="E22" s="409">
        <v>13.66</v>
      </c>
      <c r="F22" s="53">
        <v>6.67</v>
      </c>
      <c r="G22" s="410">
        <f>VLOOKUP(A22,'[5]Table 36'!A$4:E$33,3,0)</f>
        <v>2.7</v>
      </c>
      <c r="H22" s="369">
        <v>78.959999999999994</v>
      </c>
      <c r="I22" s="53">
        <v>91.82</v>
      </c>
      <c r="J22" s="410">
        <f>VLOOKUP(A22,'[5]Table 36'!A$4:E$33,4,0)</f>
        <v>97.3</v>
      </c>
    </row>
    <row r="23" spans="1:10" ht="16.5" x14ac:dyDescent="0.3">
      <c r="A23" s="435" t="s">
        <v>50</v>
      </c>
      <c r="B23" s="369">
        <v>1.58</v>
      </c>
      <c r="C23" s="53">
        <v>0.33</v>
      </c>
      <c r="D23" s="410">
        <f>VLOOKUP(A23,'[5]Table 36'!A$4:E$33,2,0)</f>
        <v>0</v>
      </c>
      <c r="E23" s="409">
        <v>13.25</v>
      </c>
      <c r="F23" s="53">
        <v>10.26</v>
      </c>
      <c r="G23" s="410">
        <f>VLOOKUP(A23,'[5]Table 36'!A$4:E$33,3,0)</f>
        <v>0</v>
      </c>
      <c r="H23" s="369">
        <v>85.17</v>
      </c>
      <c r="I23" s="53">
        <v>89.4</v>
      </c>
      <c r="J23" s="410">
        <f>VLOOKUP(A23,'[5]Table 36'!A$4:E$33,4,0)</f>
        <v>100</v>
      </c>
    </row>
    <row r="24" spans="1:10" ht="16.5" x14ac:dyDescent="0.3">
      <c r="A24" s="435" t="s">
        <v>51</v>
      </c>
      <c r="B24" s="369">
        <v>0.31</v>
      </c>
      <c r="C24" s="53">
        <v>0.68</v>
      </c>
      <c r="D24" s="410">
        <f>VLOOKUP(A24,'[5]Table 36'!A$4:E$33,2,0)</f>
        <v>0</v>
      </c>
      <c r="E24" s="409">
        <v>12.58</v>
      </c>
      <c r="F24" s="53">
        <v>11.6</v>
      </c>
      <c r="G24" s="410">
        <f>VLOOKUP(A24,'[5]Table 36'!A$4:E$33,3,0)</f>
        <v>10</v>
      </c>
      <c r="H24" s="369">
        <v>87.11</v>
      </c>
      <c r="I24" s="53">
        <v>87.71</v>
      </c>
      <c r="J24" s="410">
        <f>VLOOKUP(A24,'[5]Table 36'!A$4:E$33,4,0)</f>
        <v>90</v>
      </c>
    </row>
    <row r="25" spans="1:10" ht="16.5" x14ac:dyDescent="0.3">
      <c r="A25" s="435" t="s">
        <v>52</v>
      </c>
      <c r="B25" s="369">
        <v>1.18</v>
      </c>
      <c r="C25" s="53">
        <v>0.67</v>
      </c>
      <c r="D25" s="410">
        <f>VLOOKUP(A25,'[5]Table 36'!A$4:E$33,2,0)</f>
        <v>0</v>
      </c>
      <c r="E25" s="409">
        <v>23.24</v>
      </c>
      <c r="F25" s="53">
        <v>21.33</v>
      </c>
      <c r="G25" s="410">
        <f>VLOOKUP(A25,'[5]Table 36'!A$4:E$33,3,0)</f>
        <v>6.9</v>
      </c>
      <c r="H25" s="369">
        <v>75.59</v>
      </c>
      <c r="I25" s="53">
        <v>78</v>
      </c>
      <c r="J25" s="410">
        <f>VLOOKUP(A25,'[5]Table 36'!A$4:E$33,4,0)</f>
        <v>93.1</v>
      </c>
    </row>
    <row r="26" spans="1:10" ht="16.5" x14ac:dyDescent="0.3">
      <c r="A26" s="435" t="s">
        <v>53</v>
      </c>
      <c r="B26" s="369">
        <v>0.33</v>
      </c>
      <c r="C26" s="53">
        <v>1.19</v>
      </c>
      <c r="D26" s="410">
        <f>VLOOKUP(A26,'[5]Table 36'!A$4:E$33,2,0)</f>
        <v>0</v>
      </c>
      <c r="E26" s="409">
        <v>3.61</v>
      </c>
      <c r="F26" s="53">
        <v>13.44</v>
      </c>
      <c r="G26" s="410">
        <f>VLOOKUP(A26,'[5]Table 36'!A$4:E$33,3,0)</f>
        <v>1.98</v>
      </c>
      <c r="H26" s="369">
        <v>96.07</v>
      </c>
      <c r="I26" s="53">
        <v>85.38</v>
      </c>
      <c r="J26" s="410">
        <f>VLOOKUP(A26,'[5]Table 36'!A$4:E$33,4,0)</f>
        <v>98.02</v>
      </c>
    </row>
    <row r="27" spans="1:10" ht="16.5" x14ac:dyDescent="0.3">
      <c r="A27" s="435" t="s">
        <v>54</v>
      </c>
      <c r="B27" s="369">
        <v>1.46</v>
      </c>
      <c r="C27" s="53">
        <v>2.5299999999999998</v>
      </c>
      <c r="D27" s="410">
        <f>VLOOKUP(A27,'[5]Table 36'!A$4:E$33,2,0)</f>
        <v>0</v>
      </c>
      <c r="E27" s="409">
        <v>10.82</v>
      </c>
      <c r="F27" s="53">
        <v>9.49</v>
      </c>
      <c r="G27" s="410">
        <f>VLOOKUP(A27,'[5]Table 36'!A$4:E$33,3,0)</f>
        <v>4.4800000000000004</v>
      </c>
      <c r="H27" s="369">
        <v>87.72</v>
      </c>
      <c r="I27" s="53">
        <v>87.97</v>
      </c>
      <c r="J27" s="410">
        <f>VLOOKUP(A27,'[5]Table 36'!A$4:E$33,4,0)</f>
        <v>95.52</v>
      </c>
    </row>
    <row r="28" spans="1:10" ht="16.5" x14ac:dyDescent="0.3">
      <c r="A28" s="435" t="s">
        <v>55</v>
      </c>
      <c r="B28" s="369">
        <v>2.17</v>
      </c>
      <c r="C28" s="53">
        <v>4.62</v>
      </c>
      <c r="D28" s="410">
        <f>VLOOKUP(A28,'[5]Table 36'!A$4:E$33,2,0)</f>
        <v>29.63</v>
      </c>
      <c r="E28" s="409">
        <v>18.89</v>
      </c>
      <c r="F28" s="53">
        <v>22.44</v>
      </c>
      <c r="G28" s="410">
        <f>VLOOKUP(A28,'[5]Table 36'!A$4:E$33,3,0)</f>
        <v>0</v>
      </c>
      <c r="H28" s="369">
        <v>78.95</v>
      </c>
      <c r="I28" s="53">
        <v>72.94</v>
      </c>
      <c r="J28" s="410">
        <f>VLOOKUP(A28,'[5]Table 36'!A$4:E$33,4,0)</f>
        <v>70.37</v>
      </c>
    </row>
    <row r="29" spans="1:10" ht="16.5" x14ac:dyDescent="0.3">
      <c r="A29" s="435" t="s">
        <v>56</v>
      </c>
      <c r="B29" s="369">
        <v>0</v>
      </c>
      <c r="C29" s="53">
        <v>0.66</v>
      </c>
      <c r="D29" s="410">
        <f>VLOOKUP(A29,'[5]Table 36'!A$4:E$33,2,0)</f>
        <v>0</v>
      </c>
      <c r="E29" s="409">
        <v>2.5299999999999998</v>
      </c>
      <c r="F29" s="53">
        <v>2.98</v>
      </c>
      <c r="G29" s="410">
        <f>VLOOKUP(A29,'[5]Table 36'!A$4:E$33,3,0)</f>
        <v>0</v>
      </c>
      <c r="H29" s="369">
        <v>97.47</v>
      </c>
      <c r="I29" s="53">
        <v>96.36</v>
      </c>
      <c r="J29" s="410">
        <f>VLOOKUP(A29,'[5]Table 36'!A$4:E$33,4,0)</f>
        <v>100</v>
      </c>
    </row>
    <row r="30" spans="1:10" ht="16.5" x14ac:dyDescent="0.3">
      <c r="A30" s="435" t="s">
        <v>57</v>
      </c>
      <c r="B30" s="369">
        <v>1.06</v>
      </c>
      <c r="C30" s="53">
        <v>2.39</v>
      </c>
      <c r="D30" s="410">
        <f>VLOOKUP(A30,'[5]Table 36'!A$4:E$33,2,0)</f>
        <v>5.88</v>
      </c>
      <c r="E30" s="409">
        <v>6.22</v>
      </c>
      <c r="F30" s="53">
        <v>7.29</v>
      </c>
      <c r="G30" s="410">
        <f>VLOOKUP(A30,'[5]Table 36'!A$4:E$33,3,0)</f>
        <v>41.18</v>
      </c>
      <c r="H30" s="369">
        <v>92.72</v>
      </c>
      <c r="I30" s="53">
        <v>90.33</v>
      </c>
      <c r="J30" s="410">
        <f>VLOOKUP(A30,'[5]Table 36'!A$4:E$33,4,0)</f>
        <v>52.94</v>
      </c>
    </row>
    <row r="31" spans="1:10" ht="16.5" x14ac:dyDescent="0.3">
      <c r="A31" s="435" t="s">
        <v>58</v>
      </c>
      <c r="B31" s="369">
        <v>0.16</v>
      </c>
      <c r="C31" s="53">
        <v>0.54</v>
      </c>
      <c r="D31" s="410">
        <f>VLOOKUP(A31,'[5]Table 36'!A$4:E$33,2,0)</f>
        <v>0</v>
      </c>
      <c r="E31" s="409">
        <v>2.46</v>
      </c>
      <c r="F31" s="53">
        <v>9.01</v>
      </c>
      <c r="G31" s="410">
        <f>VLOOKUP(A31,'[5]Table 36'!A$4:E$33,3,0)</f>
        <v>5.41</v>
      </c>
      <c r="H31" s="369">
        <v>97.38</v>
      </c>
      <c r="I31" s="53">
        <v>90.45</v>
      </c>
      <c r="J31" s="410">
        <f>VLOOKUP(A31,'[5]Table 36'!A$4:E$33,4,0)</f>
        <v>94.59</v>
      </c>
    </row>
    <row r="32" spans="1:10" ht="16.5" x14ac:dyDescent="0.3">
      <c r="A32" s="435" t="s">
        <v>59</v>
      </c>
      <c r="B32" s="369">
        <v>1.04</v>
      </c>
      <c r="C32" s="53">
        <v>0.37</v>
      </c>
      <c r="D32" s="410">
        <f>VLOOKUP(A32,'[5]Table 36'!A$4:E$33,2,0)</f>
        <v>0</v>
      </c>
      <c r="E32" s="409">
        <v>9.0399999999999991</v>
      </c>
      <c r="F32" s="53">
        <v>12.29</v>
      </c>
      <c r="G32" s="410">
        <f>VLOOKUP(A32,'[5]Table 36'!A$4:E$33,3,0)</f>
        <v>20</v>
      </c>
      <c r="H32" s="369">
        <v>89.91</v>
      </c>
      <c r="I32" s="53">
        <v>87.34</v>
      </c>
      <c r="J32" s="410">
        <f>VLOOKUP(A32,'[5]Table 36'!A$4:E$33,4,0)</f>
        <v>80</v>
      </c>
    </row>
    <row r="33" spans="1:11" ht="16.5" x14ac:dyDescent="0.3">
      <c r="A33" s="435" t="s">
        <v>60</v>
      </c>
      <c r="B33" s="369">
        <v>1.07</v>
      </c>
      <c r="C33" s="53">
        <v>0.32</v>
      </c>
      <c r="D33" s="410">
        <f>VLOOKUP(A33,'[5]Table 36'!A$4:E$33,2,0)</f>
        <v>0</v>
      </c>
      <c r="E33" s="409">
        <v>4.88</v>
      </c>
      <c r="F33" s="53">
        <v>3.81</v>
      </c>
      <c r="G33" s="410">
        <f>VLOOKUP(A33,'[5]Table 36'!A$4:E$33,3,0)</f>
        <v>0</v>
      </c>
      <c r="H33" s="369">
        <v>94.05</v>
      </c>
      <c r="I33" s="53">
        <v>95.87</v>
      </c>
      <c r="J33" s="410">
        <f>VLOOKUP(A33,'[5]Table 36'!A$4:E$33,4,0)</f>
        <v>100</v>
      </c>
    </row>
    <row r="34" spans="1:11" ht="16.5" x14ac:dyDescent="0.3">
      <c r="A34" s="435" t="s">
        <v>61</v>
      </c>
      <c r="B34" s="369">
        <v>0</v>
      </c>
      <c r="C34" s="53">
        <v>0</v>
      </c>
      <c r="D34" s="410">
        <v>0</v>
      </c>
      <c r="E34" s="409">
        <v>3.03</v>
      </c>
      <c r="F34" s="53">
        <v>5.86</v>
      </c>
      <c r="G34" s="410">
        <v>0</v>
      </c>
      <c r="H34" s="369">
        <v>96.97</v>
      </c>
      <c r="I34" s="53">
        <v>94.14</v>
      </c>
      <c r="J34" s="410">
        <v>0</v>
      </c>
    </row>
    <row r="35" spans="1:11" ht="17.25" thickBot="1" x14ac:dyDescent="0.35">
      <c r="A35" s="449" t="s">
        <v>62</v>
      </c>
      <c r="B35" s="385">
        <v>1</v>
      </c>
      <c r="C35" s="450">
        <v>0</v>
      </c>
      <c r="D35" s="413">
        <f>VLOOKUP(A35,'[5]Table 36'!A$4:E$33,2,0)</f>
        <v>0</v>
      </c>
      <c r="E35" s="412">
        <v>4.76</v>
      </c>
      <c r="F35" s="450">
        <v>0.95</v>
      </c>
      <c r="G35" s="413">
        <f>VLOOKUP(A35,'[5]Table 36'!A$4:E$33,3,0)</f>
        <v>0</v>
      </c>
      <c r="H35" s="385">
        <v>94.24</v>
      </c>
      <c r="I35" s="450">
        <v>99.05</v>
      </c>
      <c r="J35" s="413">
        <f>VLOOKUP(A35,'[5]Table 36'!A$4:E$33,4,0)</f>
        <v>100</v>
      </c>
    </row>
    <row r="36" spans="1:11" ht="18" thickTop="1" thickBot="1" x14ac:dyDescent="0.35">
      <c r="A36" s="449" t="s">
        <v>113</v>
      </c>
      <c r="B36" s="468">
        <v>1.52</v>
      </c>
      <c r="C36" s="469">
        <v>1.94</v>
      </c>
      <c r="D36" s="470">
        <f>VLOOKUP(A36,'[5]Table 36'!A$4:E$33,2,0)</f>
        <v>4.62</v>
      </c>
      <c r="E36" s="471">
        <v>10.01</v>
      </c>
      <c r="F36" s="469">
        <v>10.48</v>
      </c>
      <c r="G36" s="470">
        <f>VLOOKUP(A36,'[5]Table 36'!A$4:E$33,3,0)</f>
        <v>6.53</v>
      </c>
      <c r="H36" s="468">
        <v>88.47</v>
      </c>
      <c r="I36" s="469">
        <v>87.57</v>
      </c>
      <c r="J36" s="470">
        <f>VLOOKUP(A36,'[5]Table 36'!A$4:E$33,4,0)</f>
        <v>88.84</v>
      </c>
    </row>
    <row r="37" spans="1:11" ht="18" thickTop="1" thickBot="1" x14ac:dyDescent="0.35">
      <c r="A37" s="472" t="s">
        <v>124</v>
      </c>
      <c r="B37" s="473">
        <v>1.67</v>
      </c>
      <c r="C37" s="474">
        <v>0.79</v>
      </c>
      <c r="D37" s="475">
        <v>0</v>
      </c>
      <c r="E37" s="476">
        <v>10.54</v>
      </c>
      <c r="F37" s="474">
        <v>8.8000000000000007</v>
      </c>
      <c r="G37" s="475">
        <v>0</v>
      </c>
      <c r="H37" s="473">
        <v>87.8</v>
      </c>
      <c r="I37" s="474">
        <v>90.41</v>
      </c>
      <c r="J37" s="477">
        <v>0</v>
      </c>
      <c r="K37" s="76"/>
    </row>
    <row r="38" spans="1:11" ht="16.5" x14ac:dyDescent="0.3">
      <c r="A38" s="4" t="s">
        <v>25</v>
      </c>
      <c r="B38" s="1"/>
      <c r="C38" s="91"/>
      <c r="D38" s="90"/>
      <c r="E38" s="91"/>
      <c r="F38" s="91"/>
      <c r="G38" s="90"/>
      <c r="H38" s="91"/>
      <c r="I38" s="91"/>
      <c r="J38" s="98"/>
    </row>
  </sheetData>
  <mergeCells count="4">
    <mergeCell ref="B4:D4"/>
    <mergeCell ref="E4:G4"/>
    <mergeCell ref="H4:J4"/>
    <mergeCell ref="A4:A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workbookViewId="0">
      <selection activeCell="F13" sqref="F13"/>
    </sheetView>
  </sheetViews>
  <sheetFormatPr defaultColWidth="20.85546875" defaultRowHeight="15" x14ac:dyDescent="0.25"/>
  <cols>
    <col min="1" max="1" width="20.85546875" style="79"/>
    <col min="2" max="2" width="17.28515625" style="79" customWidth="1"/>
    <col min="3" max="16384" width="20.85546875" style="79"/>
  </cols>
  <sheetData>
    <row r="3" spans="1:4" x14ac:dyDescent="0.25">
      <c r="A3" s="897" t="s">
        <v>352</v>
      </c>
    </row>
    <row r="4" spans="1:4" ht="17.25" thickBot="1" x14ac:dyDescent="0.3">
      <c r="A4" s="892" t="s">
        <v>467</v>
      </c>
      <c r="B4" s="893"/>
      <c r="C4" s="893"/>
      <c r="D4" s="893"/>
    </row>
    <row r="5" spans="1:4" ht="18" thickTop="1" thickBot="1" x14ac:dyDescent="0.3">
      <c r="A5" s="894" t="s">
        <v>107</v>
      </c>
      <c r="B5" s="894">
        <v>2015</v>
      </c>
      <c r="C5" s="894">
        <v>2016</v>
      </c>
      <c r="D5" s="894">
        <v>2017</v>
      </c>
    </row>
    <row r="6" spans="1:4" ht="17.25" thickTop="1" x14ac:dyDescent="0.25">
      <c r="A6" s="889" t="s">
        <v>85</v>
      </c>
      <c r="B6" s="890">
        <v>287157</v>
      </c>
      <c r="C6" s="890">
        <v>290457</v>
      </c>
      <c r="D6" s="890">
        <v>405456</v>
      </c>
    </row>
    <row r="7" spans="1:4" ht="16.5" x14ac:dyDescent="0.25">
      <c r="A7" s="889" t="s">
        <v>83</v>
      </c>
      <c r="B7" s="890">
        <v>240241</v>
      </c>
      <c r="C7" s="890">
        <v>274620</v>
      </c>
      <c r="D7" s="890">
        <v>275805</v>
      </c>
    </row>
    <row r="8" spans="1:4" ht="16.5" x14ac:dyDescent="0.25">
      <c r="A8" s="889" t="s">
        <v>86</v>
      </c>
      <c r="B8" s="890">
        <v>286658</v>
      </c>
      <c r="C8" s="890">
        <v>245098</v>
      </c>
      <c r="D8" s="890">
        <v>296963</v>
      </c>
    </row>
    <row r="9" spans="1:4" ht="16.5" x14ac:dyDescent="0.25">
      <c r="A9" s="889" t="s">
        <v>84</v>
      </c>
      <c r="B9" s="890">
        <v>2269385</v>
      </c>
      <c r="C9" s="890">
        <v>2165030</v>
      </c>
      <c r="D9" s="890">
        <v>2932325</v>
      </c>
    </row>
    <row r="10" spans="1:4" ht="16.5" x14ac:dyDescent="0.25">
      <c r="A10" s="889" t="s">
        <v>223</v>
      </c>
      <c r="B10" s="890">
        <v>1083057</v>
      </c>
      <c r="C10" s="890">
        <v>1449409</v>
      </c>
      <c r="D10" s="890">
        <v>1787205</v>
      </c>
    </row>
    <row r="11" spans="1:4" ht="16.5" x14ac:dyDescent="0.25">
      <c r="A11" s="889" t="s">
        <v>222</v>
      </c>
      <c r="B11" s="890">
        <v>658185</v>
      </c>
      <c r="C11" s="890">
        <v>766847</v>
      </c>
      <c r="D11" s="890">
        <v>936594</v>
      </c>
    </row>
    <row r="12" spans="1:4" ht="16.5" x14ac:dyDescent="0.25">
      <c r="A12" s="889" t="s">
        <v>88</v>
      </c>
      <c r="B12" s="890">
        <v>279090</v>
      </c>
      <c r="C12" s="890">
        <v>384400</v>
      </c>
      <c r="D12" s="890">
        <v>849635</v>
      </c>
    </row>
    <row r="13" spans="1:4" ht="16.5" x14ac:dyDescent="0.25">
      <c r="A13" s="889" t="s">
        <v>213</v>
      </c>
      <c r="B13" s="890">
        <v>343667</v>
      </c>
      <c r="C13" s="890">
        <v>352404</v>
      </c>
      <c r="D13" s="890">
        <v>357121</v>
      </c>
    </row>
    <row r="14" spans="1:4" ht="16.5" x14ac:dyDescent="0.25">
      <c r="A14" s="891" t="s">
        <v>226</v>
      </c>
      <c r="B14" s="890">
        <v>330864</v>
      </c>
      <c r="C14" s="890">
        <v>545926</v>
      </c>
      <c r="D14" s="890">
        <v>477748</v>
      </c>
    </row>
    <row r="15" spans="1:4" ht="16.5" x14ac:dyDescent="0.25">
      <c r="A15" s="889" t="s">
        <v>109</v>
      </c>
      <c r="B15" s="890">
        <v>4592197</v>
      </c>
      <c r="C15" s="890">
        <v>5427444</v>
      </c>
      <c r="D15" s="890">
        <v>5017178</v>
      </c>
    </row>
    <row r="16" spans="1:4" ht="16.5" x14ac:dyDescent="0.25">
      <c r="A16" s="889" t="s">
        <v>93</v>
      </c>
      <c r="B16" s="890">
        <v>414587</v>
      </c>
      <c r="C16" s="890">
        <v>492776</v>
      </c>
      <c r="D16" s="890">
        <v>837380</v>
      </c>
    </row>
    <row r="17" spans="1:4" ht="16.5" x14ac:dyDescent="0.25">
      <c r="A17" s="889" t="s">
        <v>94</v>
      </c>
      <c r="B17" s="890">
        <v>735558</v>
      </c>
      <c r="C17" s="890">
        <v>779767</v>
      </c>
      <c r="D17" s="890">
        <v>1272422</v>
      </c>
    </row>
    <row r="18" spans="1:4" ht="16.5" x14ac:dyDescent="0.25">
      <c r="A18" s="891" t="s">
        <v>95</v>
      </c>
      <c r="B18" s="890">
        <v>720062</v>
      </c>
      <c r="C18" s="890">
        <v>836628</v>
      </c>
      <c r="D18" s="890">
        <v>1222897</v>
      </c>
    </row>
    <row r="19" spans="1:4" ht="16.5" x14ac:dyDescent="0.25">
      <c r="A19" s="889" t="s">
        <v>103</v>
      </c>
      <c r="B19" s="890">
        <v>870907</v>
      </c>
      <c r="C19" s="890">
        <v>1120767</v>
      </c>
      <c r="D19" s="890">
        <v>2985040</v>
      </c>
    </row>
    <row r="20" spans="1:4" ht="16.5" x14ac:dyDescent="0.25">
      <c r="A20" s="889" t="s">
        <v>465</v>
      </c>
      <c r="B20" s="890">
        <v>191745</v>
      </c>
      <c r="C20" s="890">
        <v>202714</v>
      </c>
      <c r="D20" s="890">
        <v>223864</v>
      </c>
    </row>
    <row r="21" spans="1:4" ht="17.25" thickBot="1" x14ac:dyDescent="0.3">
      <c r="A21" s="895" t="s">
        <v>466</v>
      </c>
      <c r="B21" s="896">
        <v>105788</v>
      </c>
      <c r="C21" s="896">
        <v>94058</v>
      </c>
      <c r="D21" s="896">
        <v>101512</v>
      </c>
    </row>
    <row r="22" spans="1:4" ht="15.75" thickTop="1" x14ac:dyDescent="0.25"/>
  </sheetData>
  <hyperlinks>
    <hyperlink ref="A3" location="Summary!A1" display="Summary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workbookViewId="0">
      <selection activeCell="E18" sqref="E18"/>
    </sheetView>
  </sheetViews>
  <sheetFormatPr defaultColWidth="21.42578125" defaultRowHeight="16.5" x14ac:dyDescent="0.3"/>
  <cols>
    <col min="1" max="1" width="24.28515625" style="125" customWidth="1"/>
    <col min="2" max="2" width="12.85546875" style="125" bestFit="1" customWidth="1"/>
    <col min="3" max="3" width="10.5703125" style="125" bestFit="1" customWidth="1"/>
    <col min="4" max="4" width="9.5703125" style="486" bestFit="1" customWidth="1"/>
    <col min="5" max="5" width="11.5703125" style="125" bestFit="1" customWidth="1"/>
    <col min="6" max="7" width="10.5703125" style="125" bestFit="1" customWidth="1"/>
    <col min="8" max="8" width="11.5703125" style="125" bestFit="1" customWidth="1"/>
    <col min="9" max="9" width="10.5703125" style="125" bestFit="1" customWidth="1"/>
    <col min="10" max="10" width="12.42578125" style="125" bestFit="1" customWidth="1"/>
    <col min="11" max="13" width="10.5703125" style="125" bestFit="1" customWidth="1"/>
    <col min="14" max="14" width="8.5703125" style="125" bestFit="1" customWidth="1"/>
    <col min="15" max="18" width="10.5703125" style="125" bestFit="1" customWidth="1"/>
    <col min="19" max="19" width="11.28515625" style="125" bestFit="1" customWidth="1"/>
    <col min="20" max="20" width="10.5703125" style="125" bestFit="1" customWidth="1"/>
    <col min="21" max="21" width="13.42578125" style="125" bestFit="1" customWidth="1"/>
    <col min="22" max="22" width="8.5703125" style="125" bestFit="1" customWidth="1"/>
    <col min="23" max="27" width="10.5703125" style="125" bestFit="1" customWidth="1"/>
    <col min="28" max="28" width="8.5703125" style="125" bestFit="1" customWidth="1"/>
    <col min="29" max="29" width="12.7109375" style="125" bestFit="1" customWidth="1"/>
    <col min="30" max="30" width="11" style="125" bestFit="1" customWidth="1"/>
    <col min="31" max="35" width="10.5703125" style="125" bestFit="1" customWidth="1"/>
    <col min="36" max="36" width="8.5703125" style="125" bestFit="1" customWidth="1"/>
    <col min="37" max="37" width="10" style="125" bestFit="1" customWidth="1"/>
    <col min="38" max="16384" width="21.42578125" style="125"/>
  </cols>
  <sheetData>
    <row r="1" spans="1:37" x14ac:dyDescent="0.3">
      <c r="D1" s="152"/>
    </row>
    <row r="2" spans="1:37" x14ac:dyDescent="0.3">
      <c r="D2" s="596"/>
    </row>
    <row r="3" spans="1:37" ht="17.25" thickBot="1" x14ac:dyDescent="0.35">
      <c r="A3" s="163" t="s">
        <v>309</v>
      </c>
      <c r="B3" s="152"/>
      <c r="C3" s="152"/>
      <c r="D3" s="595"/>
    </row>
    <row r="4" spans="1:37" s="7" customFormat="1" ht="17.25" thickBot="1" x14ac:dyDescent="0.35">
      <c r="A4" s="156" t="s">
        <v>259</v>
      </c>
      <c r="B4" s="157" t="s">
        <v>32</v>
      </c>
      <c r="C4" s="157" t="s">
        <v>33</v>
      </c>
      <c r="D4" s="157" t="s">
        <v>34</v>
      </c>
      <c r="E4" s="157" t="s">
        <v>252</v>
      </c>
      <c r="F4" s="157" t="s">
        <v>35</v>
      </c>
      <c r="G4" s="157" t="s">
        <v>37</v>
      </c>
      <c r="H4" s="157" t="s">
        <v>38</v>
      </c>
      <c r="I4" s="157" t="s">
        <v>39</v>
      </c>
      <c r="J4" s="157" t="s">
        <v>40</v>
      </c>
      <c r="K4" s="157" t="s">
        <v>41</v>
      </c>
      <c r="L4" s="157" t="s">
        <v>42</v>
      </c>
      <c r="M4" s="157" t="s">
        <v>43</v>
      </c>
      <c r="N4" s="202" t="s">
        <v>254</v>
      </c>
      <c r="O4" s="157" t="s">
        <v>44</v>
      </c>
      <c r="P4" s="157" t="s">
        <v>45</v>
      </c>
      <c r="Q4" s="157" t="s">
        <v>46</v>
      </c>
      <c r="R4" s="157" t="s">
        <v>47</v>
      </c>
      <c r="S4" s="157" t="s">
        <v>48</v>
      </c>
      <c r="T4" s="157" t="s">
        <v>49</v>
      </c>
      <c r="U4" s="157" t="s">
        <v>50</v>
      </c>
      <c r="V4" s="202" t="s">
        <v>255</v>
      </c>
      <c r="W4" s="157" t="s">
        <v>51</v>
      </c>
      <c r="X4" s="157" t="s">
        <v>52</v>
      </c>
      <c r="Y4" s="157" t="s">
        <v>53</v>
      </c>
      <c r="Z4" s="157" t="s">
        <v>54</v>
      </c>
      <c r="AA4" s="157" t="s">
        <v>55</v>
      </c>
      <c r="AB4" s="202" t="s">
        <v>256</v>
      </c>
      <c r="AC4" s="157" t="s">
        <v>56</v>
      </c>
      <c r="AD4" s="157" t="s">
        <v>57</v>
      </c>
      <c r="AE4" s="157" t="s">
        <v>58</v>
      </c>
      <c r="AF4" s="157" t="s">
        <v>59</v>
      </c>
      <c r="AG4" s="157" t="s">
        <v>60</v>
      </c>
      <c r="AH4" s="157" t="s">
        <v>61</v>
      </c>
      <c r="AI4" s="157" t="s">
        <v>62</v>
      </c>
      <c r="AJ4" s="202" t="s">
        <v>257</v>
      </c>
      <c r="AK4" s="158" t="s">
        <v>204</v>
      </c>
    </row>
    <row r="5" spans="1:37" s="8" customFormat="1" ht="17.25" thickTop="1" x14ac:dyDescent="0.3">
      <c r="A5" s="196" t="s">
        <v>82</v>
      </c>
      <c r="B5" s="229">
        <v>397.85312500000003</v>
      </c>
      <c r="C5" s="229">
        <v>3897.7727000000004</v>
      </c>
      <c r="D5" s="229">
        <v>981.71932300000003</v>
      </c>
      <c r="E5" s="229">
        <v>5277.3451480000003</v>
      </c>
      <c r="F5" s="229">
        <v>5925.2054599999992</v>
      </c>
      <c r="G5" s="229">
        <v>11129.364399999999</v>
      </c>
      <c r="H5" s="229">
        <v>2481.8657622000001</v>
      </c>
      <c r="I5" s="229">
        <v>4539.8800600000004</v>
      </c>
      <c r="J5" s="229">
        <v>2356.0147399999996</v>
      </c>
      <c r="K5" s="229">
        <v>2346.4866770999997</v>
      </c>
      <c r="L5" s="229">
        <v>3018.5363629999997</v>
      </c>
      <c r="M5" s="229">
        <v>5139.7108479999997</v>
      </c>
      <c r="N5" s="203">
        <v>36937.064310299997</v>
      </c>
      <c r="O5" s="229">
        <v>4927.6670459999996</v>
      </c>
      <c r="P5" s="229">
        <v>8018.1674999999996</v>
      </c>
      <c r="Q5" s="229">
        <v>3430.3001314000003</v>
      </c>
      <c r="R5" s="229">
        <v>3218.1355000000003</v>
      </c>
      <c r="S5" s="229">
        <v>5014.3056329999999</v>
      </c>
      <c r="T5" s="229">
        <v>7595.965639</v>
      </c>
      <c r="U5" s="229">
        <v>3701.0552600000001</v>
      </c>
      <c r="V5" s="203">
        <v>35905.596709400001</v>
      </c>
      <c r="W5" s="229">
        <v>5363.4463729999989</v>
      </c>
      <c r="X5" s="229">
        <v>9937.0187999999998</v>
      </c>
      <c r="Y5" s="229">
        <v>9383.534463</v>
      </c>
      <c r="Z5" s="229">
        <v>7986.2576100000006</v>
      </c>
      <c r="AA5" s="229">
        <v>6381.3832400000001</v>
      </c>
      <c r="AB5" s="203">
        <v>39051.640486000004</v>
      </c>
      <c r="AC5" s="229">
        <v>10778.393250000001</v>
      </c>
      <c r="AD5" s="229">
        <v>46142.101757999997</v>
      </c>
      <c r="AE5" s="229">
        <v>25629.8144015</v>
      </c>
      <c r="AF5" s="229">
        <v>18259.844649999999</v>
      </c>
      <c r="AG5" s="229">
        <v>20424.315000000002</v>
      </c>
      <c r="AH5" s="229">
        <v>18974.213803000002</v>
      </c>
      <c r="AI5" s="229">
        <v>14971.700445799997</v>
      </c>
      <c r="AJ5" s="203">
        <f>SUM(AC5:AI5)</f>
        <v>155180.38330829999</v>
      </c>
      <c r="AK5" s="159">
        <f t="shared" ref="AK5:AK34" si="0">AJ5+AB5+V5+N5+E5</f>
        <v>272352.02996199997</v>
      </c>
    </row>
    <row r="6" spans="1:37" x14ac:dyDescent="0.3">
      <c r="A6" s="249" t="s">
        <v>83</v>
      </c>
      <c r="B6" s="26">
        <v>396.76740000000001</v>
      </c>
      <c r="C6" s="26">
        <v>3768.2850400000002</v>
      </c>
      <c r="D6" s="26">
        <v>979.85413000000005</v>
      </c>
      <c r="E6" s="229">
        <v>5144.9065700000001</v>
      </c>
      <c r="F6" s="26">
        <v>4449.2239999999993</v>
      </c>
      <c r="G6" s="26">
        <v>7272.0010000000002</v>
      </c>
      <c r="H6" s="26">
        <v>2304.4229999999998</v>
      </c>
      <c r="I6" s="26">
        <v>2277.6824000000001</v>
      </c>
      <c r="J6" s="26">
        <v>2293.8412599999997</v>
      </c>
      <c r="K6" s="26">
        <v>1385.7723470999999</v>
      </c>
      <c r="L6" s="26">
        <v>1866.4738</v>
      </c>
      <c r="M6" s="26">
        <v>4979.3125</v>
      </c>
      <c r="N6" s="203">
        <v>26828.730307099995</v>
      </c>
      <c r="O6" s="26">
        <v>4919.5159999999996</v>
      </c>
      <c r="P6" s="26">
        <v>7567.48</v>
      </c>
      <c r="Q6" s="26">
        <v>3396.4829414000001</v>
      </c>
      <c r="R6" s="26">
        <v>2235.0300000000002</v>
      </c>
      <c r="S6" s="26">
        <v>4392.5079999999998</v>
      </c>
      <c r="T6" s="26">
        <v>5650.8315140000004</v>
      </c>
      <c r="U6" s="26">
        <v>3126.6410000000001</v>
      </c>
      <c r="V6" s="203">
        <v>31288.489455399998</v>
      </c>
      <c r="W6" s="26">
        <v>5214.4716609999996</v>
      </c>
      <c r="X6" s="26">
        <v>9716.3240000000005</v>
      </c>
      <c r="Y6" s="26">
        <v>5993.17</v>
      </c>
      <c r="Z6" s="26">
        <v>6782.259</v>
      </c>
      <c r="AA6" s="26">
        <v>5705.26746</v>
      </c>
      <c r="AB6" s="203">
        <v>33411.492121000003</v>
      </c>
      <c r="AC6" s="26">
        <v>10291.716460000001</v>
      </c>
      <c r="AD6" s="26">
        <v>30805.581299999998</v>
      </c>
      <c r="AE6" s="26">
        <v>21179.0576</v>
      </c>
      <c r="AF6" s="26">
        <v>14291.6209</v>
      </c>
      <c r="AG6" s="26">
        <v>18081.487700000001</v>
      </c>
      <c r="AH6" s="26">
        <v>17960.788410000001</v>
      </c>
      <c r="AI6" s="26">
        <v>8894.8703000000005</v>
      </c>
      <c r="AJ6" s="203">
        <f t="shared" ref="AJ6:AJ34" si="1">SUM(AC6:AI6)</f>
        <v>121505.12267</v>
      </c>
      <c r="AK6" s="159">
        <f t="shared" si="0"/>
        <v>218178.74112349999</v>
      </c>
    </row>
    <row r="7" spans="1:37" x14ac:dyDescent="0.3">
      <c r="A7" s="249" t="s">
        <v>85</v>
      </c>
      <c r="B7" s="26">
        <v>0</v>
      </c>
      <c r="C7" s="26">
        <v>0</v>
      </c>
      <c r="D7" s="26">
        <v>0</v>
      </c>
      <c r="E7" s="229">
        <v>0</v>
      </c>
      <c r="F7" s="26">
        <v>1064.0239999999999</v>
      </c>
      <c r="G7" s="26">
        <v>140.2663</v>
      </c>
      <c r="H7" s="26">
        <v>33.251779999999997</v>
      </c>
      <c r="I7" s="26">
        <v>19.20186</v>
      </c>
      <c r="J7" s="26">
        <v>0</v>
      </c>
      <c r="K7" s="26">
        <v>0</v>
      </c>
      <c r="L7" s="26">
        <v>0</v>
      </c>
      <c r="M7" s="26">
        <v>0</v>
      </c>
      <c r="N7" s="203">
        <v>1256.7439399999998</v>
      </c>
      <c r="O7" s="26">
        <v>8.1510459999999991</v>
      </c>
      <c r="P7" s="26">
        <v>239.77590000000001</v>
      </c>
      <c r="Q7" s="26">
        <v>33.817189999999997</v>
      </c>
      <c r="R7" s="26">
        <v>262.79919999999998</v>
      </c>
      <c r="S7" s="26">
        <v>220.70359999999999</v>
      </c>
      <c r="T7" s="26">
        <v>9.4306249999999991</v>
      </c>
      <c r="U7" s="26">
        <v>65.551159999999996</v>
      </c>
      <c r="V7" s="203">
        <v>840.22872099999995</v>
      </c>
      <c r="W7" s="26">
        <v>0</v>
      </c>
      <c r="X7" s="26">
        <v>0</v>
      </c>
      <c r="Y7" s="26">
        <v>1654.0409999999999</v>
      </c>
      <c r="Z7" s="26">
        <v>1108.9749999999999</v>
      </c>
      <c r="AA7" s="26">
        <v>471.05020000000002</v>
      </c>
      <c r="AB7" s="203">
        <v>3234.0661999999998</v>
      </c>
      <c r="AC7" s="26">
        <v>0</v>
      </c>
      <c r="AD7" s="26">
        <v>12010.11693</v>
      </c>
      <c r="AE7" s="26">
        <v>1936.713</v>
      </c>
      <c r="AF7" s="26">
        <v>2434.3743200000004</v>
      </c>
      <c r="AG7" s="26">
        <v>1000.87</v>
      </c>
      <c r="AH7" s="26">
        <v>0</v>
      </c>
      <c r="AI7" s="26">
        <v>4438.2085657999996</v>
      </c>
      <c r="AJ7" s="203">
        <f t="shared" si="1"/>
        <v>21820.282815800001</v>
      </c>
      <c r="AK7" s="159">
        <f t="shared" si="0"/>
        <v>27151.321676800002</v>
      </c>
    </row>
    <row r="8" spans="1:37" x14ac:dyDescent="0.3">
      <c r="A8" s="249" t="s">
        <v>84</v>
      </c>
      <c r="B8" s="26">
        <v>0</v>
      </c>
      <c r="C8" s="26">
        <v>102.20959999999999</v>
      </c>
      <c r="D8" s="26">
        <v>0</v>
      </c>
      <c r="E8" s="229">
        <v>102.20959999999999</v>
      </c>
      <c r="F8" s="26">
        <v>152.71596</v>
      </c>
      <c r="G8" s="26">
        <v>2999.165</v>
      </c>
      <c r="H8" s="26">
        <v>0.46810220000000002</v>
      </c>
      <c r="I8" s="26">
        <v>1899.1637000000001</v>
      </c>
      <c r="J8" s="26">
        <v>0</v>
      </c>
      <c r="K8" s="26">
        <v>845.66732999999999</v>
      </c>
      <c r="L8" s="26">
        <v>136.01056299999999</v>
      </c>
      <c r="M8" s="26">
        <v>160.398348</v>
      </c>
      <c r="N8" s="203">
        <v>6193.5890031999998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1935.7035000000001</v>
      </c>
      <c r="U8" s="26">
        <v>508.86310000000003</v>
      </c>
      <c r="V8" s="203">
        <v>2444.5666000000001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03">
        <v>0</v>
      </c>
      <c r="AC8" s="26">
        <v>299.93718999999999</v>
      </c>
      <c r="AD8" s="26">
        <v>2635.1682000000001</v>
      </c>
      <c r="AE8" s="26">
        <v>1358.3746299999998</v>
      </c>
      <c r="AF8" s="26">
        <v>768.39059999999995</v>
      </c>
      <c r="AG8" s="26">
        <v>937.54289999999992</v>
      </c>
      <c r="AH8" s="26">
        <v>777.15499299999999</v>
      </c>
      <c r="AI8" s="26">
        <v>1421.38158</v>
      </c>
      <c r="AJ8" s="203">
        <f t="shared" si="1"/>
        <v>8197.9500929999995</v>
      </c>
      <c r="AK8" s="159">
        <f t="shared" si="0"/>
        <v>16938.315296199999</v>
      </c>
    </row>
    <row r="9" spans="1:37" x14ac:dyDescent="0.3">
      <c r="A9" s="249" t="s">
        <v>86</v>
      </c>
      <c r="B9" s="26">
        <v>0</v>
      </c>
      <c r="C9" s="26">
        <v>0</v>
      </c>
      <c r="D9" s="26">
        <v>0</v>
      </c>
      <c r="E9" s="229">
        <v>0</v>
      </c>
      <c r="F9" s="26">
        <v>0</v>
      </c>
      <c r="G9" s="26">
        <v>0</v>
      </c>
      <c r="H9" s="26">
        <v>55.419640000000001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03">
        <v>55.419640000000001</v>
      </c>
      <c r="O9" s="26">
        <v>0</v>
      </c>
      <c r="P9" s="26">
        <v>198.29239999999999</v>
      </c>
      <c r="Q9" s="26">
        <v>0</v>
      </c>
      <c r="R9" s="26">
        <v>720.30629999999996</v>
      </c>
      <c r="S9" s="26">
        <v>394.74829999999997</v>
      </c>
      <c r="T9" s="26">
        <v>0</v>
      </c>
      <c r="U9" s="26">
        <v>0</v>
      </c>
      <c r="V9" s="203">
        <v>1313.347</v>
      </c>
      <c r="W9" s="26">
        <v>143.76737499999999</v>
      </c>
      <c r="X9" s="26">
        <v>0</v>
      </c>
      <c r="Y9" s="26">
        <v>1736.3234630000002</v>
      </c>
      <c r="Z9" s="26">
        <v>95.023610000000005</v>
      </c>
      <c r="AA9" s="26">
        <v>136.23756</v>
      </c>
      <c r="AB9" s="203">
        <v>2111.3520079999998</v>
      </c>
      <c r="AC9" s="26">
        <v>0</v>
      </c>
      <c r="AD9" s="26">
        <v>57.9739</v>
      </c>
      <c r="AE9" s="26">
        <v>888.85950000000003</v>
      </c>
      <c r="AF9" s="26">
        <v>63.13203</v>
      </c>
      <c r="AG9" s="26">
        <v>0</v>
      </c>
      <c r="AH9" s="26">
        <v>0</v>
      </c>
      <c r="AI9" s="26">
        <v>0</v>
      </c>
      <c r="AJ9" s="203">
        <f t="shared" si="1"/>
        <v>1009.96543</v>
      </c>
      <c r="AK9" s="159">
        <f t="shared" si="0"/>
        <v>4490.0840779999999</v>
      </c>
    </row>
    <row r="10" spans="1:37" x14ac:dyDescent="0.3">
      <c r="A10" s="249" t="s">
        <v>111</v>
      </c>
      <c r="B10" s="26">
        <v>1.0857250000000001</v>
      </c>
      <c r="C10" s="26">
        <v>27.27806</v>
      </c>
      <c r="D10" s="26">
        <v>1.8651930000000001</v>
      </c>
      <c r="E10" s="229">
        <v>30.228978000000001</v>
      </c>
      <c r="F10" s="26">
        <v>259.24149999999997</v>
      </c>
      <c r="G10" s="26">
        <v>717.93209999999999</v>
      </c>
      <c r="H10" s="26">
        <v>88.303240000000002</v>
      </c>
      <c r="I10" s="26">
        <v>343.83210000000003</v>
      </c>
      <c r="J10" s="26">
        <v>62.173479999999998</v>
      </c>
      <c r="K10" s="26">
        <v>115.047</v>
      </c>
      <c r="L10" s="26">
        <v>1016.052</v>
      </c>
      <c r="M10" s="26">
        <v>0</v>
      </c>
      <c r="N10" s="203">
        <v>2602.58142</v>
      </c>
      <c r="O10" s="26">
        <v>0</v>
      </c>
      <c r="P10" s="26">
        <v>12.619199999999999</v>
      </c>
      <c r="Q10" s="26">
        <v>0</v>
      </c>
      <c r="R10" s="26">
        <v>0</v>
      </c>
      <c r="S10" s="26">
        <v>6.3457330000000001</v>
      </c>
      <c r="T10" s="26">
        <v>0</v>
      </c>
      <c r="U10" s="26">
        <v>0</v>
      </c>
      <c r="V10" s="203">
        <v>18.964932999999998</v>
      </c>
      <c r="W10" s="26">
        <v>5.2073369999999999</v>
      </c>
      <c r="X10" s="26">
        <v>220.69479999999999</v>
      </c>
      <c r="Y10" s="26">
        <v>0</v>
      </c>
      <c r="Z10" s="26">
        <v>0</v>
      </c>
      <c r="AA10" s="26">
        <v>68.828019999999995</v>
      </c>
      <c r="AB10" s="203">
        <v>294.73015699999996</v>
      </c>
      <c r="AC10" s="26">
        <v>186.7396</v>
      </c>
      <c r="AD10" s="26">
        <v>633.26142800000002</v>
      </c>
      <c r="AE10" s="26">
        <v>266.80967149999998</v>
      </c>
      <c r="AF10" s="26">
        <v>702.32680000000005</v>
      </c>
      <c r="AG10" s="26">
        <v>404.4144</v>
      </c>
      <c r="AH10" s="26">
        <v>236.2704</v>
      </c>
      <c r="AI10" s="26">
        <v>217.24</v>
      </c>
      <c r="AJ10" s="203">
        <f t="shared" si="1"/>
        <v>2647.0622995000003</v>
      </c>
      <c r="AK10" s="159">
        <f t="shared" si="0"/>
        <v>5593.567787500001</v>
      </c>
    </row>
    <row r="11" spans="1:37" s="8" customFormat="1" x14ac:dyDescent="0.3">
      <c r="A11" s="196" t="s">
        <v>87</v>
      </c>
      <c r="B11" s="229">
        <v>1283.8156100000001</v>
      </c>
      <c r="C11" s="229">
        <v>4316.3317241999994</v>
      </c>
      <c r="D11" s="229">
        <v>1137.2684593000004</v>
      </c>
      <c r="E11" s="229">
        <v>6737.4157934999994</v>
      </c>
      <c r="F11" s="229">
        <v>13650.104429999999</v>
      </c>
      <c r="G11" s="229">
        <v>7043.7709500000001</v>
      </c>
      <c r="H11" s="229">
        <v>10990.437964999999</v>
      </c>
      <c r="I11" s="229">
        <v>6090.3291900000004</v>
      </c>
      <c r="J11" s="229">
        <v>13072.809926</v>
      </c>
      <c r="K11" s="229">
        <v>24737.719529999998</v>
      </c>
      <c r="L11" s="229">
        <v>14187.9552</v>
      </c>
      <c r="M11" s="229">
        <v>16383.065299999998</v>
      </c>
      <c r="N11" s="203">
        <v>106156.19249099999</v>
      </c>
      <c r="O11" s="229">
        <v>16143.310099999999</v>
      </c>
      <c r="P11" s="229">
        <v>10075.44</v>
      </c>
      <c r="Q11" s="229">
        <v>6135.745269</v>
      </c>
      <c r="R11" s="229">
        <v>11506.317940000001</v>
      </c>
      <c r="S11" s="229">
        <v>14629.5021</v>
      </c>
      <c r="T11" s="229">
        <v>19808.9823</v>
      </c>
      <c r="U11" s="229">
        <v>26910.267520000001</v>
      </c>
      <c r="V11" s="203">
        <v>105209.565229</v>
      </c>
      <c r="W11" s="229">
        <v>9798.9277000000002</v>
      </c>
      <c r="X11" s="229">
        <v>13682.5026</v>
      </c>
      <c r="Y11" s="229">
        <v>7061.02394</v>
      </c>
      <c r="Z11" s="229">
        <v>7807.9473499999995</v>
      </c>
      <c r="AA11" s="229">
        <v>13939.839839999999</v>
      </c>
      <c r="AB11" s="203">
        <v>52290.241430000002</v>
      </c>
      <c r="AC11" s="229">
        <v>8732.1630291000001</v>
      </c>
      <c r="AD11" s="229">
        <v>8959.515625</v>
      </c>
      <c r="AE11" s="229">
        <v>7849.0597039000004</v>
      </c>
      <c r="AF11" s="229">
        <v>13072.8423568</v>
      </c>
      <c r="AG11" s="229">
        <v>13505.68627</v>
      </c>
      <c r="AH11" s="229">
        <v>10704.492199999999</v>
      </c>
      <c r="AI11" s="229">
        <v>11198.376014000001</v>
      </c>
      <c r="AJ11" s="203">
        <f t="shared" si="1"/>
        <v>74022.13519880001</v>
      </c>
      <c r="AK11" s="159">
        <f t="shared" si="0"/>
        <v>344415.55014230002</v>
      </c>
    </row>
    <row r="12" spans="1:37" x14ac:dyDescent="0.3">
      <c r="A12" s="249" t="s">
        <v>88</v>
      </c>
      <c r="B12" s="26">
        <v>911.44140000000004</v>
      </c>
      <c r="C12" s="26">
        <v>2614.6239999999998</v>
      </c>
      <c r="D12" s="26">
        <v>433.82470000000001</v>
      </c>
      <c r="E12" s="229">
        <v>3959.8901000000001</v>
      </c>
      <c r="F12" s="26">
        <v>10586.82</v>
      </c>
      <c r="G12" s="26">
        <v>4061.0010000000002</v>
      </c>
      <c r="H12" s="26">
        <v>4198.4830000000002</v>
      </c>
      <c r="I12" s="26">
        <v>3829.6149999999998</v>
      </c>
      <c r="J12" s="26">
        <v>5255.1629999999996</v>
      </c>
      <c r="K12" s="26">
        <v>21824.455829999999</v>
      </c>
      <c r="L12" s="26">
        <v>8207.5190000000002</v>
      </c>
      <c r="M12" s="26">
        <v>11435.63</v>
      </c>
      <c r="N12" s="203">
        <v>69398.686830000006</v>
      </c>
      <c r="O12" s="26">
        <v>9069.0259999999998</v>
      </c>
      <c r="P12" s="26">
        <v>3163.23</v>
      </c>
      <c r="Q12" s="26">
        <v>32.126330000000003</v>
      </c>
      <c r="R12" s="26">
        <v>998.59559999999999</v>
      </c>
      <c r="S12" s="26">
        <v>5283.1589999999997</v>
      </c>
      <c r="T12" s="26">
        <v>17388.89</v>
      </c>
      <c r="U12" s="26">
        <v>21182.58</v>
      </c>
      <c r="V12" s="203">
        <v>57117.606930000002</v>
      </c>
      <c r="W12" s="26">
        <v>5525.2510000000002</v>
      </c>
      <c r="X12" s="26">
        <v>5199.01</v>
      </c>
      <c r="Y12" s="26">
        <v>69.521940000000001</v>
      </c>
      <c r="Z12" s="26">
        <v>265.911</v>
      </c>
      <c r="AA12" s="26">
        <v>2787.3809999999999</v>
      </c>
      <c r="AB12" s="203">
        <v>13847.07494</v>
      </c>
      <c r="AC12" s="26">
        <v>5571.1807661000003</v>
      </c>
      <c r="AD12" s="26">
        <v>5784.3174920000001</v>
      </c>
      <c r="AE12" s="26">
        <v>4516.0404720999995</v>
      </c>
      <c r="AF12" s="26">
        <v>9630.7072619999999</v>
      </c>
      <c r="AG12" s="26">
        <v>10507.52</v>
      </c>
      <c r="AH12" s="26">
        <v>7919.6170000000002</v>
      </c>
      <c r="AI12" s="26">
        <v>6464.4207399999996</v>
      </c>
      <c r="AJ12" s="203">
        <f t="shared" si="1"/>
        <v>50393.803732200002</v>
      </c>
      <c r="AK12" s="159">
        <f t="shared" si="0"/>
        <v>194717.06253219998</v>
      </c>
    </row>
    <row r="13" spans="1:37" x14ac:dyDescent="0.3">
      <c r="A13" s="249" t="s">
        <v>90</v>
      </c>
      <c r="B13" s="26">
        <v>267.07010000000002</v>
      </c>
      <c r="C13" s="26">
        <v>1300.8984519999999</v>
      </c>
      <c r="D13" s="26">
        <v>623.86492929999997</v>
      </c>
      <c r="E13" s="229">
        <v>2191.8334812999997</v>
      </c>
      <c r="F13" s="26">
        <v>2349.2425300000004</v>
      </c>
      <c r="G13" s="26">
        <v>2482.82645</v>
      </c>
      <c r="H13" s="26">
        <v>4986.8</v>
      </c>
      <c r="I13" s="26">
        <v>1785.5650000000001</v>
      </c>
      <c r="J13" s="26">
        <v>5612.65</v>
      </c>
      <c r="K13" s="26">
        <v>2066.4340000000002</v>
      </c>
      <c r="L13" s="26">
        <v>4275.9279999999999</v>
      </c>
      <c r="M13" s="26">
        <v>3678.0619999999999</v>
      </c>
      <c r="N13" s="203">
        <v>27237.507980000002</v>
      </c>
      <c r="O13" s="26">
        <v>5339.3789999999999</v>
      </c>
      <c r="P13" s="26">
        <v>2795.9270000000001</v>
      </c>
      <c r="Q13" s="26">
        <v>769.17419900000004</v>
      </c>
      <c r="R13" s="26">
        <v>3045.739</v>
      </c>
      <c r="S13" s="26">
        <v>6102.2790000000005</v>
      </c>
      <c r="T13" s="26">
        <v>1437.83</v>
      </c>
      <c r="U13" s="26">
        <v>5116.5739999999996</v>
      </c>
      <c r="V13" s="203">
        <v>24606.902199000004</v>
      </c>
      <c r="W13" s="26">
        <v>3410.1469999999999</v>
      </c>
      <c r="X13" s="26">
        <v>5460.0889999999999</v>
      </c>
      <c r="Y13" s="26">
        <v>1296.617</v>
      </c>
      <c r="Z13" s="26">
        <v>2487.7669999999998</v>
      </c>
      <c r="AA13" s="26">
        <v>6152.4229999999998</v>
      </c>
      <c r="AB13" s="203">
        <v>18807.043000000001</v>
      </c>
      <c r="AC13" s="26">
        <v>1534.6032579999999</v>
      </c>
      <c r="AD13" s="26">
        <v>1513.0357040000001</v>
      </c>
      <c r="AE13" s="26">
        <v>2160.4478155000002</v>
      </c>
      <c r="AF13" s="26">
        <v>1543.0603429999999</v>
      </c>
      <c r="AG13" s="26">
        <v>1943.1369999999999</v>
      </c>
      <c r="AH13" s="26">
        <v>2063.0329999999999</v>
      </c>
      <c r="AI13" s="26">
        <v>3855.3920739999999</v>
      </c>
      <c r="AJ13" s="203">
        <f t="shared" si="1"/>
        <v>14612.709194499999</v>
      </c>
      <c r="AK13" s="159">
        <f t="shared" si="0"/>
        <v>87455.9958548</v>
      </c>
    </row>
    <row r="14" spans="1:37" x14ac:dyDescent="0.3">
      <c r="A14" s="249" t="s">
        <v>89</v>
      </c>
      <c r="B14" s="26">
        <v>17.984359999999999</v>
      </c>
      <c r="C14" s="26">
        <v>358.29562220000003</v>
      </c>
      <c r="D14" s="26">
        <v>44.859110000000001</v>
      </c>
      <c r="E14" s="229">
        <v>421.13909219999999</v>
      </c>
      <c r="F14" s="26">
        <v>578.404</v>
      </c>
      <c r="G14" s="26">
        <v>301.87920000000003</v>
      </c>
      <c r="H14" s="26">
        <v>1245.3963650000001</v>
      </c>
      <c r="I14" s="26">
        <v>411.46980000000002</v>
      </c>
      <c r="J14" s="26">
        <v>1785.3558260000002</v>
      </c>
      <c r="K14" s="26">
        <v>400.59059999999999</v>
      </c>
      <c r="L14" s="26">
        <v>161.65219999999999</v>
      </c>
      <c r="M14" s="26">
        <v>283.9314</v>
      </c>
      <c r="N14" s="203">
        <v>5168.6793910000006</v>
      </c>
      <c r="O14" s="26">
        <v>1035.086</v>
      </c>
      <c r="P14" s="26">
        <v>3685.8020000000001</v>
      </c>
      <c r="Q14" s="26">
        <v>5300.6120099999998</v>
      </c>
      <c r="R14" s="26">
        <v>7369.8760000000002</v>
      </c>
      <c r="S14" s="26">
        <v>2257.2049999999999</v>
      </c>
      <c r="T14" s="26">
        <v>115.90049999999999</v>
      </c>
      <c r="U14" s="26">
        <v>19.118819999999999</v>
      </c>
      <c r="V14" s="203">
        <v>19783.600330000001</v>
      </c>
      <c r="W14" s="26">
        <v>692.64229999999998</v>
      </c>
      <c r="X14" s="26">
        <v>2118.5410000000002</v>
      </c>
      <c r="Y14" s="26">
        <v>5574.0703000000003</v>
      </c>
      <c r="Z14" s="26">
        <v>4966.2629999999999</v>
      </c>
      <c r="AA14" s="26">
        <v>4863.2537399999992</v>
      </c>
      <c r="AB14" s="203">
        <v>18214.770339999999</v>
      </c>
      <c r="AC14" s="26">
        <v>1348.188805</v>
      </c>
      <c r="AD14" s="26">
        <v>1480.2426289999999</v>
      </c>
      <c r="AE14" s="26">
        <v>1018.1216163</v>
      </c>
      <c r="AF14" s="26">
        <v>1671.4655599999999</v>
      </c>
      <c r="AG14" s="26">
        <v>963.1096</v>
      </c>
      <c r="AH14" s="26">
        <v>595.49649999999997</v>
      </c>
      <c r="AI14" s="26">
        <v>171.5427</v>
      </c>
      <c r="AJ14" s="203">
        <f t="shared" si="1"/>
        <v>7248.1674102999996</v>
      </c>
      <c r="AK14" s="159">
        <f t="shared" si="0"/>
        <v>50836.356563499998</v>
      </c>
    </row>
    <row r="15" spans="1:37" x14ac:dyDescent="0.3">
      <c r="A15" s="249" t="s">
        <v>230</v>
      </c>
      <c r="B15" s="26">
        <v>87.319749999999999</v>
      </c>
      <c r="C15" s="26">
        <v>42.513649999999998</v>
      </c>
      <c r="D15" s="26">
        <v>34.719720000000002</v>
      </c>
      <c r="E15" s="229">
        <v>164.55311999999998</v>
      </c>
      <c r="F15" s="26">
        <v>135.6379</v>
      </c>
      <c r="G15" s="26">
        <v>198.0643</v>
      </c>
      <c r="H15" s="26">
        <v>559.7586</v>
      </c>
      <c r="I15" s="26">
        <v>63.679389999999998</v>
      </c>
      <c r="J15" s="26">
        <v>419.64109999999999</v>
      </c>
      <c r="K15" s="26">
        <v>446.23910000000001</v>
      </c>
      <c r="L15" s="26">
        <v>1542.856</v>
      </c>
      <c r="M15" s="26">
        <v>985.44190000000003</v>
      </c>
      <c r="N15" s="203">
        <v>4351.3182900000002</v>
      </c>
      <c r="O15" s="26">
        <v>699.81910000000005</v>
      </c>
      <c r="P15" s="26">
        <v>430.48099999999999</v>
      </c>
      <c r="Q15" s="26">
        <v>33.832729999999998</v>
      </c>
      <c r="R15" s="26">
        <v>92.107339999999994</v>
      </c>
      <c r="S15" s="26">
        <v>986.85910000000001</v>
      </c>
      <c r="T15" s="26">
        <v>866.36180000000002</v>
      </c>
      <c r="U15" s="26">
        <v>591.99469999999997</v>
      </c>
      <c r="V15" s="203">
        <v>3701.4557700000005</v>
      </c>
      <c r="W15" s="26">
        <v>170.88740000000001</v>
      </c>
      <c r="X15" s="26">
        <v>904.86260000000004</v>
      </c>
      <c r="Y15" s="26">
        <v>120.8147</v>
      </c>
      <c r="Z15" s="26">
        <v>88.006349999999998</v>
      </c>
      <c r="AA15" s="26">
        <v>136.78210000000001</v>
      </c>
      <c r="AB15" s="203">
        <v>1421.3531499999999</v>
      </c>
      <c r="AC15" s="26">
        <v>278.1902</v>
      </c>
      <c r="AD15" s="26">
        <v>181.91980000000001</v>
      </c>
      <c r="AE15" s="26">
        <v>154.44980000000001</v>
      </c>
      <c r="AF15" s="26">
        <v>227.60919179999999</v>
      </c>
      <c r="AG15" s="26">
        <v>91.919669999999996</v>
      </c>
      <c r="AH15" s="26">
        <v>126.34569999999999</v>
      </c>
      <c r="AI15" s="26">
        <v>707.02049999999997</v>
      </c>
      <c r="AJ15" s="203">
        <f t="shared" si="1"/>
        <v>1767.4548617999999</v>
      </c>
      <c r="AK15" s="159">
        <f t="shared" si="0"/>
        <v>11406.1351918</v>
      </c>
    </row>
    <row r="16" spans="1:37" s="8" customFormat="1" x14ac:dyDescent="0.3">
      <c r="A16" s="196" t="s">
        <v>92</v>
      </c>
      <c r="B16" s="229">
        <v>1448.9461000000001</v>
      </c>
      <c r="C16" s="229">
        <v>2263.0880769</v>
      </c>
      <c r="D16" s="229">
        <v>1237.3563127999998</v>
      </c>
      <c r="E16" s="229">
        <v>4949.3904897000002</v>
      </c>
      <c r="F16" s="229">
        <v>4898.8929109999999</v>
      </c>
      <c r="G16" s="229">
        <v>7133.5623409000009</v>
      </c>
      <c r="H16" s="229">
        <v>0</v>
      </c>
      <c r="I16" s="229">
        <v>3958.0754999999999</v>
      </c>
      <c r="J16" s="229">
        <v>4465.2439000000004</v>
      </c>
      <c r="K16" s="229">
        <v>7608.9889979000009</v>
      </c>
      <c r="L16" s="229">
        <v>15985.849</v>
      </c>
      <c r="M16" s="229">
        <v>9868.1959999999999</v>
      </c>
      <c r="N16" s="203">
        <v>53918.808649800005</v>
      </c>
      <c r="O16" s="229">
        <v>7685.6812</v>
      </c>
      <c r="P16" s="229">
        <v>5394.4196000000002</v>
      </c>
      <c r="Q16" s="229">
        <v>796.956185</v>
      </c>
      <c r="R16" s="229">
        <v>1370.5819000000001</v>
      </c>
      <c r="S16" s="229">
        <v>8953.6512999999995</v>
      </c>
      <c r="T16" s="229">
        <v>4054.7606999999998</v>
      </c>
      <c r="U16" s="229">
        <v>5132.8440000000001</v>
      </c>
      <c r="V16" s="203">
        <v>33388.894884999994</v>
      </c>
      <c r="W16" s="229">
        <v>7306.7764803</v>
      </c>
      <c r="X16" s="229">
        <v>12186.356</v>
      </c>
      <c r="Y16" s="229">
        <v>870.72179000000006</v>
      </c>
      <c r="Z16" s="229">
        <v>1821.5023000000001</v>
      </c>
      <c r="AA16" s="229">
        <v>9003.5720000000001</v>
      </c>
      <c r="AB16" s="203">
        <v>31188.928570299999</v>
      </c>
      <c r="AC16" s="229">
        <v>10544.487878</v>
      </c>
      <c r="AD16" s="229">
        <v>9510.8361616000002</v>
      </c>
      <c r="AE16" s="229">
        <v>19753.503417200001</v>
      </c>
      <c r="AF16" s="229">
        <v>15918.393533</v>
      </c>
      <c r="AG16" s="229">
        <v>17666.0978</v>
      </c>
      <c r="AH16" s="229">
        <v>14226.411307800001</v>
      </c>
      <c r="AI16" s="229">
        <v>12987.216</v>
      </c>
      <c r="AJ16" s="203">
        <f t="shared" si="1"/>
        <v>100606.9460976</v>
      </c>
      <c r="AK16" s="159">
        <f t="shared" si="0"/>
        <v>224052.9686924</v>
      </c>
    </row>
    <row r="17" spans="1:37" x14ac:dyDescent="0.3">
      <c r="A17" s="249" t="s">
        <v>94</v>
      </c>
      <c r="B17" s="26">
        <v>262.2998</v>
      </c>
      <c r="C17" s="26">
        <v>951.03513299999997</v>
      </c>
      <c r="D17" s="26">
        <v>429.40974199999999</v>
      </c>
      <c r="E17" s="229">
        <v>1642.7446750000001</v>
      </c>
      <c r="F17" s="26">
        <v>541.409175</v>
      </c>
      <c r="G17" s="26">
        <v>1087.1373799</v>
      </c>
      <c r="H17" s="26">
        <v>736.33029999999997</v>
      </c>
      <c r="I17" s="26">
        <v>575.69050000000004</v>
      </c>
      <c r="J17" s="26">
        <v>468.04689999999999</v>
      </c>
      <c r="K17" s="26">
        <v>629.03650000000005</v>
      </c>
      <c r="L17" s="26">
        <v>1384.9390000000001</v>
      </c>
      <c r="M17" s="26">
        <v>1073.2739999999999</v>
      </c>
      <c r="N17" s="203">
        <v>6495.8637548999995</v>
      </c>
      <c r="O17" s="26">
        <v>658.77380000000005</v>
      </c>
      <c r="P17" s="26">
        <v>777.05460000000005</v>
      </c>
      <c r="Q17" s="26">
        <v>636.01783499999999</v>
      </c>
      <c r="R17" s="26">
        <v>440.50650000000002</v>
      </c>
      <c r="S17" s="26">
        <v>568.36159999999995</v>
      </c>
      <c r="T17" s="26">
        <v>1891.297</v>
      </c>
      <c r="U17" s="26">
        <v>1691.683</v>
      </c>
      <c r="V17" s="203">
        <v>6663.6943349999992</v>
      </c>
      <c r="W17" s="26">
        <v>1273.0549719999999</v>
      </c>
      <c r="X17" s="26">
        <v>2117.4459999999999</v>
      </c>
      <c r="Y17" s="26">
        <v>80.605789999999999</v>
      </c>
      <c r="Z17" s="26">
        <v>657.13689999999997</v>
      </c>
      <c r="AA17" s="26">
        <v>3807.058</v>
      </c>
      <c r="AB17" s="203">
        <v>7935.3016619999999</v>
      </c>
      <c r="AC17" s="26">
        <v>7236.9442599999993</v>
      </c>
      <c r="AD17" s="26">
        <v>6704.0739700000004</v>
      </c>
      <c r="AE17" s="26">
        <v>8812.2289399999991</v>
      </c>
      <c r="AF17" s="26">
        <v>12086.048533000001</v>
      </c>
      <c r="AG17" s="26">
        <v>11811.96</v>
      </c>
      <c r="AH17" s="26">
        <v>11394.18979</v>
      </c>
      <c r="AI17" s="26">
        <v>4741.3391040000006</v>
      </c>
      <c r="AJ17" s="204">
        <f t="shared" si="1"/>
        <v>62786.784596999991</v>
      </c>
      <c r="AK17" s="159">
        <f t="shared" si="0"/>
        <v>85524.389023899974</v>
      </c>
    </row>
    <row r="18" spans="1:37" x14ac:dyDescent="0.3">
      <c r="A18" s="249" t="s">
        <v>95</v>
      </c>
      <c r="B18" s="26">
        <v>127.53530000000001</v>
      </c>
      <c r="C18" s="26">
        <v>598.19680000000005</v>
      </c>
      <c r="D18" s="26">
        <v>212.937512</v>
      </c>
      <c r="E18" s="229">
        <v>938.66961200000003</v>
      </c>
      <c r="F18" s="26">
        <v>1903.9823680000002</v>
      </c>
      <c r="G18" s="26">
        <v>932.99419999999998</v>
      </c>
      <c r="H18" s="26">
        <v>423.86309999999997</v>
      </c>
      <c r="I18" s="26">
        <v>1343.146</v>
      </c>
      <c r="J18" s="26">
        <v>467.98</v>
      </c>
      <c r="K18" s="26">
        <v>1341.5814978999999</v>
      </c>
      <c r="L18" s="26">
        <v>2625.76</v>
      </c>
      <c r="M18" s="26">
        <v>1892.07</v>
      </c>
      <c r="N18" s="203">
        <v>10931.377165900001</v>
      </c>
      <c r="O18" s="26">
        <v>647.96140000000003</v>
      </c>
      <c r="P18" s="26">
        <v>1692.385</v>
      </c>
      <c r="Q18" s="26">
        <v>54.103349999999999</v>
      </c>
      <c r="R18" s="26">
        <v>328.13150000000002</v>
      </c>
      <c r="S18" s="26">
        <v>530.88670000000002</v>
      </c>
      <c r="T18" s="26">
        <v>122.6597</v>
      </c>
      <c r="U18" s="26">
        <v>387.86900000000003</v>
      </c>
      <c r="V18" s="203">
        <v>3763.99665</v>
      </c>
      <c r="W18" s="26">
        <v>1405.4655083</v>
      </c>
      <c r="X18" s="26">
        <v>2383.328</v>
      </c>
      <c r="Y18" s="26">
        <v>220.38509999999999</v>
      </c>
      <c r="Z18" s="26">
        <v>209.72649999999999</v>
      </c>
      <c r="AA18" s="26">
        <v>2446.16</v>
      </c>
      <c r="AB18" s="203">
        <v>6665.0651083000002</v>
      </c>
      <c r="AC18" s="26">
        <v>996.31261800000004</v>
      </c>
      <c r="AD18" s="26">
        <v>350.30041299999999</v>
      </c>
      <c r="AE18" s="26">
        <v>2487.5486041999998</v>
      </c>
      <c r="AF18" s="26">
        <v>1535.55</v>
      </c>
      <c r="AG18" s="26">
        <v>202.58580000000001</v>
      </c>
      <c r="AH18" s="26">
        <v>553.1273089</v>
      </c>
      <c r="AI18" s="26">
        <v>1685.4124749999999</v>
      </c>
      <c r="AJ18" s="204">
        <f t="shared" si="1"/>
        <v>7810.8372190999999</v>
      </c>
      <c r="AK18" s="159">
        <f t="shared" si="0"/>
        <v>30109.945755300003</v>
      </c>
    </row>
    <row r="19" spans="1:37" x14ac:dyDescent="0.3">
      <c r="A19" s="249" t="s">
        <v>93</v>
      </c>
      <c r="B19" s="26">
        <v>1059.1110000000001</v>
      </c>
      <c r="C19" s="26">
        <v>713.85614390000001</v>
      </c>
      <c r="D19" s="26">
        <v>595.00905880000005</v>
      </c>
      <c r="E19" s="229">
        <v>2367.9762027000002</v>
      </c>
      <c r="F19" s="26">
        <v>2453.5013680000002</v>
      </c>
      <c r="G19" s="26">
        <v>5113.4307610000005</v>
      </c>
      <c r="H19" s="26">
        <v>1633.8969999999999</v>
      </c>
      <c r="I19" s="26">
        <v>2039.239</v>
      </c>
      <c r="J19" s="26">
        <v>3529.2170000000001</v>
      </c>
      <c r="K19" s="26">
        <v>5638.3710000000001</v>
      </c>
      <c r="L19" s="26">
        <v>11975.15</v>
      </c>
      <c r="M19" s="26">
        <v>6902.8519999999999</v>
      </c>
      <c r="N19" s="203">
        <v>39285.658129000003</v>
      </c>
      <c r="O19" s="26">
        <v>6378.9459999999999</v>
      </c>
      <c r="P19" s="26">
        <v>2924.98</v>
      </c>
      <c r="Q19" s="26">
        <v>106.83499999999999</v>
      </c>
      <c r="R19" s="26">
        <v>601.94389999999999</v>
      </c>
      <c r="S19" s="26">
        <v>7854.4030000000002</v>
      </c>
      <c r="T19" s="26">
        <v>2040.8040000000001</v>
      </c>
      <c r="U19" s="26">
        <v>3053.2919999999999</v>
      </c>
      <c r="V19" s="203">
        <v>22961.2039</v>
      </c>
      <c r="W19" s="26">
        <v>4628.2560000000003</v>
      </c>
      <c r="X19" s="26">
        <v>7685.5820000000003</v>
      </c>
      <c r="Y19" s="26">
        <v>569.73090000000002</v>
      </c>
      <c r="Z19" s="26">
        <v>954.63890000000004</v>
      </c>
      <c r="AA19" s="26">
        <v>2750.3539999999998</v>
      </c>
      <c r="AB19" s="203">
        <v>16588.561799999999</v>
      </c>
      <c r="AC19" s="26">
        <v>2311.2310000000002</v>
      </c>
      <c r="AD19" s="26">
        <v>2456.4617786000003</v>
      </c>
      <c r="AE19" s="26">
        <v>8453.7258729999994</v>
      </c>
      <c r="AF19" s="26">
        <v>2296.7950000000001</v>
      </c>
      <c r="AG19" s="26">
        <v>5651.5519999999997</v>
      </c>
      <c r="AH19" s="26">
        <v>2279.0942089</v>
      </c>
      <c r="AI19" s="26">
        <v>6560.4644210000006</v>
      </c>
      <c r="AJ19" s="204">
        <f t="shared" si="1"/>
        <v>30009.324281500001</v>
      </c>
      <c r="AK19" s="159">
        <f t="shared" si="0"/>
        <v>111212.7243132</v>
      </c>
    </row>
    <row r="20" spans="1:37" s="8" customFormat="1" x14ac:dyDescent="0.3">
      <c r="A20" s="196" t="s">
        <v>232</v>
      </c>
      <c r="B20" s="229">
        <v>1223.0470965000002</v>
      </c>
      <c r="C20" s="229">
        <v>8623.6546547000016</v>
      </c>
      <c r="D20" s="229">
        <v>1589.6359990000001</v>
      </c>
      <c r="E20" s="229">
        <v>11436.337750200002</v>
      </c>
      <c r="F20" s="229">
        <v>16917.712575000001</v>
      </c>
      <c r="G20" s="229">
        <v>13921.440844799999</v>
      </c>
      <c r="H20" s="229">
        <v>5975.0937999999996</v>
      </c>
      <c r="I20" s="229">
        <v>10893.8496457</v>
      </c>
      <c r="J20" s="229">
        <v>10495.933452000001</v>
      </c>
      <c r="K20" s="229">
        <v>16745.475780000001</v>
      </c>
      <c r="L20" s="229">
        <v>13789.784739999999</v>
      </c>
      <c r="M20" s="229">
        <v>16816.30818</v>
      </c>
      <c r="N20" s="203">
        <v>105555.5990175</v>
      </c>
      <c r="O20" s="229">
        <v>7363.6320200000018</v>
      </c>
      <c r="P20" s="229">
        <v>6914.0767000000014</v>
      </c>
      <c r="Q20" s="229">
        <v>3722.2103490000004</v>
      </c>
      <c r="R20" s="229">
        <v>7400.418349999999</v>
      </c>
      <c r="S20" s="229">
        <v>8732.8187999999991</v>
      </c>
      <c r="T20" s="229">
        <v>7922.0976810000002</v>
      </c>
      <c r="U20" s="229">
        <v>6944.53424</v>
      </c>
      <c r="V20" s="203">
        <v>48999.788140000004</v>
      </c>
      <c r="W20" s="229">
        <v>13483.827157899999</v>
      </c>
      <c r="X20" s="229">
        <v>11817.631229999999</v>
      </c>
      <c r="Y20" s="229">
        <v>2901.4413500000001</v>
      </c>
      <c r="Z20" s="229">
        <v>11727.429590000002</v>
      </c>
      <c r="AA20" s="229">
        <v>20699.936699999998</v>
      </c>
      <c r="AB20" s="203">
        <v>60630.266027899997</v>
      </c>
      <c r="AC20" s="229">
        <v>12385.0234255</v>
      </c>
      <c r="AD20" s="229">
        <v>18998.059475400001</v>
      </c>
      <c r="AE20" s="229">
        <v>18023.101659999997</v>
      </c>
      <c r="AF20" s="229">
        <v>20426.536080999998</v>
      </c>
      <c r="AG20" s="229">
        <v>23043.228300000002</v>
      </c>
      <c r="AH20" s="229">
        <v>11812.058018000002</v>
      </c>
      <c r="AI20" s="229">
        <v>15513.6298541</v>
      </c>
      <c r="AJ20" s="203">
        <f t="shared" si="1"/>
        <v>120201.636814</v>
      </c>
      <c r="AK20" s="159">
        <f t="shared" si="0"/>
        <v>346823.62774960004</v>
      </c>
    </row>
    <row r="21" spans="1:37" x14ac:dyDescent="0.3">
      <c r="A21" s="196" t="s">
        <v>235</v>
      </c>
      <c r="B21" s="26">
        <v>1125.1274400000002</v>
      </c>
      <c r="C21" s="26">
        <v>7513.4719690000002</v>
      </c>
      <c r="D21" s="26">
        <v>1433.897309</v>
      </c>
      <c r="E21" s="229">
        <v>10072.496718</v>
      </c>
      <c r="F21" s="26">
        <v>14149.640975</v>
      </c>
      <c r="G21" s="26">
        <v>11754.679634800001</v>
      </c>
      <c r="H21" s="26">
        <v>4384.6639999999998</v>
      </c>
      <c r="I21" s="26">
        <v>8922.3004867</v>
      </c>
      <c r="J21" s="26">
        <v>7399.6324079999995</v>
      </c>
      <c r="K21" s="26">
        <v>12145.428679999999</v>
      </c>
      <c r="L21" s="26">
        <v>10151.642</v>
      </c>
      <c r="M21" s="26">
        <v>13365.0113</v>
      </c>
      <c r="N21" s="203">
        <v>82272.999484499989</v>
      </c>
      <c r="O21" s="26">
        <v>6549.6260500000008</v>
      </c>
      <c r="P21" s="26">
        <v>5603.0988000000007</v>
      </c>
      <c r="Q21" s="26">
        <v>3593.4277490000004</v>
      </c>
      <c r="R21" s="26">
        <v>5641.1476999999995</v>
      </c>
      <c r="S21" s="26">
        <v>7180.9</v>
      </c>
      <c r="T21" s="26">
        <v>7567.4229809999997</v>
      </c>
      <c r="U21" s="26">
        <v>4804.5239999999994</v>
      </c>
      <c r="V21" s="203">
        <v>40940.147279999997</v>
      </c>
      <c r="W21" s="26">
        <v>12440.095157900001</v>
      </c>
      <c r="X21" s="26">
        <v>10314.705</v>
      </c>
      <c r="Y21" s="26">
        <v>2737.7129</v>
      </c>
      <c r="Z21" s="26">
        <v>9709.5220000000008</v>
      </c>
      <c r="AA21" s="26">
        <v>17873.903999999999</v>
      </c>
      <c r="AB21" s="203">
        <v>53075.939057900003</v>
      </c>
      <c r="AC21" s="26">
        <v>11059.5622184</v>
      </c>
      <c r="AD21" s="26">
        <v>13768.697040000001</v>
      </c>
      <c r="AE21" s="26">
        <v>16093.899436</v>
      </c>
      <c r="AF21" s="26">
        <v>18456.909849999996</v>
      </c>
      <c r="AG21" s="26">
        <v>20324.281900000002</v>
      </c>
      <c r="AH21" s="26">
        <v>9881.4023510000006</v>
      </c>
      <c r="AI21" s="26">
        <v>11271.699099999998</v>
      </c>
      <c r="AJ21" s="204">
        <f t="shared" si="1"/>
        <v>100856.45189539999</v>
      </c>
      <c r="AK21" s="159">
        <f t="shared" si="0"/>
        <v>287218.03443579999</v>
      </c>
    </row>
    <row r="22" spans="1:37" x14ac:dyDescent="0.3">
      <c r="A22" s="249" t="s">
        <v>97</v>
      </c>
      <c r="B22" s="26">
        <v>1111.9570000000001</v>
      </c>
      <c r="C22" s="26">
        <v>7421.8182290000004</v>
      </c>
      <c r="D22" s="26">
        <v>1408.8313989999999</v>
      </c>
      <c r="E22" s="229">
        <v>9942.6066280000014</v>
      </c>
      <c r="F22" s="26">
        <v>12294.440975</v>
      </c>
      <c r="G22" s="26">
        <v>10832.80668</v>
      </c>
      <c r="H22" s="26">
        <v>1190.8119999999999</v>
      </c>
      <c r="I22" s="26">
        <v>7107.1104866999995</v>
      </c>
      <c r="J22" s="26">
        <v>2789.9784999999997</v>
      </c>
      <c r="K22" s="26">
        <v>9952.6076799999992</v>
      </c>
      <c r="L22" s="26">
        <v>7262.3549999999996</v>
      </c>
      <c r="M22" s="26">
        <v>12680.89</v>
      </c>
      <c r="N22" s="203">
        <v>64111.001321699994</v>
      </c>
      <c r="O22" s="26">
        <v>3227.9540500000003</v>
      </c>
      <c r="P22" s="26">
        <v>847.8338</v>
      </c>
      <c r="Q22" s="26">
        <v>6.7623990000000003</v>
      </c>
      <c r="R22" s="26">
        <v>289.96469999999999</v>
      </c>
      <c r="S22" s="26">
        <v>1374.973</v>
      </c>
      <c r="T22" s="26">
        <v>5567.669981</v>
      </c>
      <c r="U22" s="26">
        <v>2108.393</v>
      </c>
      <c r="V22" s="203">
        <v>13423.550930000001</v>
      </c>
      <c r="W22" s="26">
        <v>9565.3070399000007</v>
      </c>
      <c r="X22" s="26">
        <v>1769.854</v>
      </c>
      <c r="Y22" s="26">
        <v>144.27590000000001</v>
      </c>
      <c r="Z22" s="26">
        <v>1269.548</v>
      </c>
      <c r="AA22" s="26">
        <v>6662.5839999999998</v>
      </c>
      <c r="AB22" s="203">
        <v>19411.5689399</v>
      </c>
      <c r="AC22" s="26">
        <v>10765.16806</v>
      </c>
      <c r="AD22" s="26">
        <v>12692.615040000001</v>
      </c>
      <c r="AE22" s="26">
        <v>14451.57207</v>
      </c>
      <c r="AF22" s="26">
        <v>18249.097049999997</v>
      </c>
      <c r="AG22" s="26">
        <v>19137.749900000003</v>
      </c>
      <c r="AH22" s="26">
        <v>9730.5613510000003</v>
      </c>
      <c r="AI22" s="26">
        <v>11080.973499999998</v>
      </c>
      <c r="AJ22" s="204">
        <f t="shared" si="1"/>
        <v>96107.736970999991</v>
      </c>
      <c r="AK22" s="159">
        <f t="shared" si="0"/>
        <v>202996.46479059997</v>
      </c>
    </row>
    <row r="23" spans="1:37" x14ac:dyDescent="0.3">
      <c r="A23" s="249" t="s">
        <v>98</v>
      </c>
      <c r="B23" s="26">
        <v>13.170439999999999</v>
      </c>
      <c r="C23" s="26">
        <v>91.653739999999999</v>
      </c>
      <c r="D23" s="26">
        <v>25.065909999999999</v>
      </c>
      <c r="E23" s="229">
        <v>129.89008999999999</v>
      </c>
      <c r="F23" s="26">
        <v>1855.2</v>
      </c>
      <c r="G23" s="26">
        <v>921.8729548</v>
      </c>
      <c r="H23" s="26">
        <v>3193.8519999999999</v>
      </c>
      <c r="I23" s="26">
        <v>1815.19</v>
      </c>
      <c r="J23" s="26">
        <v>4609.6539080000002</v>
      </c>
      <c r="K23" s="26">
        <v>2192.8209999999999</v>
      </c>
      <c r="L23" s="26">
        <v>2889.2869999999998</v>
      </c>
      <c r="M23" s="26">
        <v>684.12130000000002</v>
      </c>
      <c r="N23" s="203">
        <v>18161.998162799999</v>
      </c>
      <c r="O23" s="26">
        <v>3321.672</v>
      </c>
      <c r="P23" s="26">
        <v>4755.2650000000003</v>
      </c>
      <c r="Q23" s="26">
        <v>3586.6653500000002</v>
      </c>
      <c r="R23" s="26">
        <v>5351.183</v>
      </c>
      <c r="S23" s="26">
        <v>5805.9269999999997</v>
      </c>
      <c r="T23" s="26">
        <v>1999.7529999999999</v>
      </c>
      <c r="U23" s="26">
        <v>2696.1309999999999</v>
      </c>
      <c r="V23" s="203">
        <v>27516.596350000003</v>
      </c>
      <c r="W23" s="26">
        <v>2874.7881179999999</v>
      </c>
      <c r="X23" s="26">
        <v>8544.8510000000006</v>
      </c>
      <c r="Y23" s="26">
        <v>2593.4369999999999</v>
      </c>
      <c r="Z23" s="26">
        <v>8439.9740000000002</v>
      </c>
      <c r="AA23" s="26">
        <v>11211.32</v>
      </c>
      <c r="AB23" s="203">
        <v>33664.370117999999</v>
      </c>
      <c r="AC23" s="26">
        <v>294.39415839999998</v>
      </c>
      <c r="AD23" s="26">
        <v>1076.0820000000001</v>
      </c>
      <c r="AE23" s="26">
        <v>1642.327366</v>
      </c>
      <c r="AF23" s="26">
        <v>207.81280000000001</v>
      </c>
      <c r="AG23" s="26">
        <v>1186.5319999999999</v>
      </c>
      <c r="AH23" s="26">
        <v>150.84100000000001</v>
      </c>
      <c r="AI23" s="26">
        <v>190.72559999999999</v>
      </c>
      <c r="AJ23" s="204">
        <f t="shared" si="1"/>
        <v>4748.7149244000002</v>
      </c>
      <c r="AK23" s="159">
        <f t="shared" si="0"/>
        <v>84221.569645199997</v>
      </c>
    </row>
    <row r="24" spans="1:37" x14ac:dyDescent="0.3">
      <c r="A24" s="249" t="s">
        <v>100</v>
      </c>
      <c r="B24" s="26">
        <v>0.73974649999999997</v>
      </c>
      <c r="C24" s="26">
        <v>177.71967999999998</v>
      </c>
      <c r="D24" s="26">
        <v>10.202070000000001</v>
      </c>
      <c r="E24" s="229">
        <v>188.66149649999997</v>
      </c>
      <c r="F24" s="26">
        <v>560.19560000000001</v>
      </c>
      <c r="G24" s="26">
        <v>88.707610000000003</v>
      </c>
      <c r="H24" s="26">
        <v>609.85490000000004</v>
      </c>
      <c r="I24" s="26">
        <v>430.8236</v>
      </c>
      <c r="J24" s="26">
        <v>1801.0020440000001</v>
      </c>
      <c r="K24" s="26">
        <v>303.54809999999998</v>
      </c>
      <c r="L24" s="26">
        <v>154.702</v>
      </c>
      <c r="M24" s="26">
        <v>611.89949999999999</v>
      </c>
      <c r="N24" s="203">
        <v>4560.733354</v>
      </c>
      <c r="O24" s="26">
        <v>325.3356</v>
      </c>
      <c r="P24" s="26">
        <v>384.04419999999999</v>
      </c>
      <c r="Q24" s="26">
        <v>128.7826</v>
      </c>
      <c r="R24" s="26">
        <v>1730.9680000000001</v>
      </c>
      <c r="S24" s="26">
        <v>683.29729999999995</v>
      </c>
      <c r="T24" s="26">
        <v>103.97880000000001</v>
      </c>
      <c r="U24" s="26">
        <v>19.008839999999999</v>
      </c>
      <c r="V24" s="203">
        <v>3375.41534</v>
      </c>
      <c r="W24" s="26">
        <v>259.19189999999998</v>
      </c>
      <c r="X24" s="26">
        <v>562.24300000000005</v>
      </c>
      <c r="Y24" s="26">
        <v>153.66460000000001</v>
      </c>
      <c r="Z24" s="26">
        <v>1968.165</v>
      </c>
      <c r="AA24" s="26">
        <v>2117.335</v>
      </c>
      <c r="AB24" s="203">
        <v>5060.5995000000003</v>
      </c>
      <c r="AC24" s="26">
        <v>148.38554629999999</v>
      </c>
      <c r="AD24" s="26">
        <v>601.44028279999998</v>
      </c>
      <c r="AE24" s="26">
        <v>141.23356090000001</v>
      </c>
      <c r="AF24" s="26">
        <v>345.27960000000002</v>
      </c>
      <c r="AG24" s="26">
        <v>381.59370000000001</v>
      </c>
      <c r="AH24" s="26">
        <v>314.33600000000001</v>
      </c>
      <c r="AI24" s="26">
        <v>3.677492</v>
      </c>
      <c r="AJ24" s="204">
        <f t="shared" si="1"/>
        <v>1935.9461820000001</v>
      </c>
      <c r="AK24" s="159">
        <f t="shared" si="0"/>
        <v>15121.3558725</v>
      </c>
    </row>
    <row r="25" spans="1:37" x14ac:dyDescent="0.3">
      <c r="A25" s="249" t="s">
        <v>99</v>
      </c>
      <c r="B25" s="26">
        <v>40.801690000000001</v>
      </c>
      <c r="C25" s="26">
        <v>504.07850569999999</v>
      </c>
      <c r="D25" s="26">
        <v>63.517879999999998</v>
      </c>
      <c r="E25" s="229">
        <v>608.39807569999994</v>
      </c>
      <c r="F25" s="26">
        <v>1205.039</v>
      </c>
      <c r="G25" s="26">
        <v>479.53559999999999</v>
      </c>
      <c r="H25" s="26">
        <v>0</v>
      </c>
      <c r="I25" s="26">
        <v>158.81100000000001</v>
      </c>
      <c r="J25" s="26">
        <v>0</v>
      </c>
      <c r="K25" s="26">
        <v>1389.671</v>
      </c>
      <c r="L25" s="26">
        <v>123.3374</v>
      </c>
      <c r="M25" s="26">
        <v>1224.8040000000001</v>
      </c>
      <c r="N25" s="203">
        <v>4581.1980000000003</v>
      </c>
      <c r="O25" s="26">
        <v>70.109470000000002</v>
      </c>
      <c r="P25" s="26">
        <v>0</v>
      </c>
      <c r="Q25" s="26">
        <v>0</v>
      </c>
      <c r="R25" s="26">
        <v>0</v>
      </c>
      <c r="S25" s="26">
        <v>0</v>
      </c>
      <c r="T25" s="26">
        <v>30.079799999999999</v>
      </c>
      <c r="U25" s="26">
        <v>474.08240000000001</v>
      </c>
      <c r="V25" s="203">
        <v>574.27166999999997</v>
      </c>
      <c r="W25" s="26">
        <v>138.69120000000001</v>
      </c>
      <c r="X25" s="26">
        <v>63.357529999999997</v>
      </c>
      <c r="Y25" s="26">
        <v>0</v>
      </c>
      <c r="Z25" s="26">
        <v>0</v>
      </c>
      <c r="AA25" s="26">
        <v>589.8229</v>
      </c>
      <c r="AB25" s="203">
        <v>791.87162999999998</v>
      </c>
      <c r="AC25" s="26">
        <v>841.65088100000003</v>
      </c>
      <c r="AD25" s="26">
        <v>3965.2843445999997</v>
      </c>
      <c r="AE25" s="26">
        <v>1329.5124714000001</v>
      </c>
      <c r="AF25" s="26">
        <v>1339.493559</v>
      </c>
      <c r="AG25" s="26">
        <v>1514.1690000000001</v>
      </c>
      <c r="AH25" s="26">
        <v>1320.8440000000001</v>
      </c>
      <c r="AI25" s="26">
        <v>3606.9161521000001</v>
      </c>
      <c r="AJ25" s="204">
        <f t="shared" si="1"/>
        <v>13917.870408100001</v>
      </c>
      <c r="AK25" s="159">
        <f t="shared" si="0"/>
        <v>20473.609783800002</v>
      </c>
    </row>
    <row r="26" spans="1:37" x14ac:dyDescent="0.3">
      <c r="A26" s="249" t="s">
        <v>102</v>
      </c>
      <c r="B26" s="26">
        <v>56.378219999999999</v>
      </c>
      <c r="C26" s="26">
        <v>428.3845</v>
      </c>
      <c r="D26" s="26">
        <v>82.018739999999994</v>
      </c>
      <c r="E26" s="229">
        <v>566.78146000000004</v>
      </c>
      <c r="F26" s="26">
        <v>1002.837</v>
      </c>
      <c r="G26" s="26">
        <v>1598.518</v>
      </c>
      <c r="H26" s="26">
        <v>980.57489999999996</v>
      </c>
      <c r="I26" s="26">
        <v>1381.9145590000001</v>
      </c>
      <c r="J26" s="26">
        <v>1295.299</v>
      </c>
      <c r="K26" s="26">
        <v>2906.828</v>
      </c>
      <c r="L26" s="26">
        <v>3360.1033399999997</v>
      </c>
      <c r="M26" s="26">
        <v>1614.59338</v>
      </c>
      <c r="N26" s="203">
        <v>14140.668179</v>
      </c>
      <c r="O26" s="26">
        <v>418.5609</v>
      </c>
      <c r="P26" s="26">
        <v>926.93370000000004</v>
      </c>
      <c r="Q26" s="26">
        <v>0</v>
      </c>
      <c r="R26" s="26">
        <v>28.30265</v>
      </c>
      <c r="S26" s="26">
        <v>868.62149999999997</v>
      </c>
      <c r="T26" s="26">
        <v>220.61609999999999</v>
      </c>
      <c r="U26" s="26">
        <v>1646.9190000000001</v>
      </c>
      <c r="V26" s="203">
        <v>4109.9538499999999</v>
      </c>
      <c r="W26" s="26">
        <v>645.84889999999996</v>
      </c>
      <c r="X26" s="26">
        <v>877.32569999999998</v>
      </c>
      <c r="Y26" s="26">
        <v>10.06385</v>
      </c>
      <c r="Z26" s="26">
        <v>49.74259</v>
      </c>
      <c r="AA26" s="26">
        <v>118.87479999999999</v>
      </c>
      <c r="AB26" s="203">
        <v>1701.8558399999999</v>
      </c>
      <c r="AC26" s="26">
        <v>335.42477980000001</v>
      </c>
      <c r="AD26" s="26">
        <v>662.63780799999995</v>
      </c>
      <c r="AE26" s="26">
        <v>458.45619169999998</v>
      </c>
      <c r="AF26" s="26">
        <v>284.853072</v>
      </c>
      <c r="AG26" s="26">
        <v>823.18370000000004</v>
      </c>
      <c r="AH26" s="26">
        <v>295.47566699999999</v>
      </c>
      <c r="AI26" s="26">
        <v>631.33711000000005</v>
      </c>
      <c r="AJ26" s="204">
        <f t="shared" si="1"/>
        <v>3491.3683285000002</v>
      </c>
      <c r="AK26" s="159">
        <f t="shared" si="0"/>
        <v>24010.627657499997</v>
      </c>
    </row>
    <row r="27" spans="1:37" s="8" customFormat="1" x14ac:dyDescent="0.3">
      <c r="A27" s="196" t="s">
        <v>214</v>
      </c>
      <c r="B27" s="229">
        <v>271.80871999999999</v>
      </c>
      <c r="C27" s="229">
        <v>527.63960199999997</v>
      </c>
      <c r="D27" s="229">
        <v>191.75827100000001</v>
      </c>
      <c r="E27" s="229">
        <v>991.206593</v>
      </c>
      <c r="F27" s="229">
        <v>301.78628299999997</v>
      </c>
      <c r="G27" s="229">
        <v>815.51559999999995</v>
      </c>
      <c r="H27" s="229">
        <v>168.6474</v>
      </c>
      <c r="I27" s="229">
        <v>662.650442</v>
      </c>
      <c r="J27" s="229">
        <v>372.95410999999996</v>
      </c>
      <c r="K27" s="229">
        <v>509.38940000000002</v>
      </c>
      <c r="L27" s="229">
        <v>547.0086399999999</v>
      </c>
      <c r="M27" s="229">
        <v>1169.7175999999999</v>
      </c>
      <c r="N27" s="203">
        <v>4547.6694750000006</v>
      </c>
      <c r="O27" s="229">
        <v>806.64163050000002</v>
      </c>
      <c r="P27" s="229">
        <v>814.46450000000004</v>
      </c>
      <c r="Q27" s="229">
        <v>605.55233989999999</v>
      </c>
      <c r="R27" s="229">
        <v>843.08679999999993</v>
      </c>
      <c r="S27" s="229">
        <v>785.51519999999994</v>
      </c>
      <c r="T27" s="229">
        <v>1278.1774</v>
      </c>
      <c r="U27" s="229">
        <v>515.20529999999997</v>
      </c>
      <c r="V27" s="203">
        <v>5648.6431703999997</v>
      </c>
      <c r="W27" s="229">
        <v>517.24669710000001</v>
      </c>
      <c r="X27" s="229">
        <v>829.64679999999998</v>
      </c>
      <c r="Y27" s="229">
        <v>897.66759999999999</v>
      </c>
      <c r="Z27" s="229">
        <v>471.81461999999999</v>
      </c>
      <c r="AA27" s="229">
        <v>1025.6013</v>
      </c>
      <c r="AB27" s="203">
        <v>3741.9770171</v>
      </c>
      <c r="AC27" s="229">
        <v>1520.708791</v>
      </c>
      <c r="AD27" s="229">
        <v>392.21465000000001</v>
      </c>
      <c r="AE27" s="229">
        <v>284.29869680000002</v>
      </c>
      <c r="AF27" s="229">
        <v>564.38569899999993</v>
      </c>
      <c r="AG27" s="229">
        <v>144.90393499999999</v>
      </c>
      <c r="AH27" s="229">
        <v>995.92534999999998</v>
      </c>
      <c r="AI27" s="229">
        <v>936.74618999999996</v>
      </c>
      <c r="AJ27" s="203">
        <f t="shared" si="1"/>
        <v>4839.1833117999995</v>
      </c>
      <c r="AK27" s="159">
        <f t="shared" si="0"/>
        <v>19768.679567299998</v>
      </c>
    </row>
    <row r="28" spans="1:37" s="8" customFormat="1" x14ac:dyDescent="0.3">
      <c r="A28" s="196" t="s">
        <v>109</v>
      </c>
      <c r="B28" s="229">
        <v>248.3417</v>
      </c>
      <c r="C28" s="229">
        <v>523.04834000000005</v>
      </c>
      <c r="D28" s="229">
        <v>158.712456</v>
      </c>
      <c r="E28" s="229">
        <v>930.10249599999997</v>
      </c>
      <c r="F28" s="229">
        <v>169.58878300000001</v>
      </c>
      <c r="G28" s="229">
        <v>668.59429999999998</v>
      </c>
      <c r="H28" s="229">
        <v>168.6474</v>
      </c>
      <c r="I28" s="229">
        <v>590.30090199999995</v>
      </c>
      <c r="J28" s="229">
        <v>319.82479999999998</v>
      </c>
      <c r="K28" s="229">
        <v>163.90010000000001</v>
      </c>
      <c r="L28" s="229">
        <v>528.48569999999995</v>
      </c>
      <c r="M28" s="229">
        <v>990.08050000000003</v>
      </c>
      <c r="N28" s="203">
        <v>3599.4224850000001</v>
      </c>
      <c r="O28" s="229">
        <v>579.99323049999998</v>
      </c>
      <c r="P28" s="229">
        <v>387.28870000000001</v>
      </c>
      <c r="Q28" s="229">
        <v>578.8761399</v>
      </c>
      <c r="R28" s="229">
        <v>696.15909999999997</v>
      </c>
      <c r="S28" s="229">
        <v>514.05229999999995</v>
      </c>
      <c r="T28" s="229">
        <v>535.96259999999995</v>
      </c>
      <c r="U28" s="229">
        <v>366.95569999999998</v>
      </c>
      <c r="V28" s="203">
        <v>3659.2877703999998</v>
      </c>
      <c r="W28" s="229">
        <v>499.02070710000004</v>
      </c>
      <c r="X28" s="229">
        <v>385.1807</v>
      </c>
      <c r="Y28" s="229">
        <v>728.06470000000002</v>
      </c>
      <c r="Z28" s="229">
        <v>377.0077</v>
      </c>
      <c r="AA28" s="229">
        <v>903.10469999999998</v>
      </c>
      <c r="AB28" s="203">
        <v>2892.3785071000002</v>
      </c>
      <c r="AC28" s="229">
        <v>736.36544800000001</v>
      </c>
      <c r="AD28" s="229">
        <v>348.71718000000004</v>
      </c>
      <c r="AE28" s="229">
        <v>248.93157680000002</v>
      </c>
      <c r="AF28" s="229">
        <v>523.12619999999993</v>
      </c>
      <c r="AG28" s="229">
        <v>98.425905</v>
      </c>
      <c r="AH28" s="229">
        <v>284.80516</v>
      </c>
      <c r="AI28" s="229">
        <v>472.38502</v>
      </c>
      <c r="AJ28" s="203">
        <f t="shared" si="1"/>
        <v>2712.7564898000005</v>
      </c>
      <c r="AK28" s="159">
        <f t="shared" si="0"/>
        <v>13793.947748300001</v>
      </c>
    </row>
    <row r="29" spans="1:37" x14ac:dyDescent="0.3">
      <c r="A29" s="249" t="s">
        <v>103</v>
      </c>
      <c r="B29" s="26">
        <v>23.467020000000002</v>
      </c>
      <c r="C29" s="26">
        <v>4.5912620000000004</v>
      </c>
      <c r="D29" s="26">
        <v>33.045814999999997</v>
      </c>
      <c r="E29" s="229">
        <v>61.104096999999996</v>
      </c>
      <c r="F29" s="26">
        <v>132.19749999999999</v>
      </c>
      <c r="G29" s="26">
        <v>146.9213</v>
      </c>
      <c r="H29" s="26">
        <v>0</v>
      </c>
      <c r="I29" s="26">
        <v>72.349540000000005</v>
      </c>
      <c r="J29" s="26">
        <v>53.129309999999997</v>
      </c>
      <c r="K29" s="26">
        <v>345.48930000000001</v>
      </c>
      <c r="L29" s="26">
        <v>18.522939999999998</v>
      </c>
      <c r="M29" s="26">
        <v>179.6371</v>
      </c>
      <c r="N29" s="203">
        <v>948.24698999999987</v>
      </c>
      <c r="O29" s="26">
        <v>226.64840000000001</v>
      </c>
      <c r="P29" s="26">
        <v>427.17579999999998</v>
      </c>
      <c r="Q29" s="26">
        <v>26.676200000000001</v>
      </c>
      <c r="R29" s="26">
        <v>146.92769999999999</v>
      </c>
      <c r="S29" s="26">
        <v>271.46289999999999</v>
      </c>
      <c r="T29" s="26">
        <v>742.21479999999997</v>
      </c>
      <c r="U29" s="26">
        <v>148.24959999999999</v>
      </c>
      <c r="V29" s="203">
        <v>1989.3553999999999</v>
      </c>
      <c r="W29" s="26">
        <v>18.225989999999999</v>
      </c>
      <c r="X29" s="26">
        <v>444.46609999999998</v>
      </c>
      <c r="Y29" s="26">
        <v>169.60290000000001</v>
      </c>
      <c r="Z29" s="26">
        <v>94.806920000000005</v>
      </c>
      <c r="AA29" s="26">
        <v>122.4966</v>
      </c>
      <c r="AB29" s="203">
        <v>849.59851000000003</v>
      </c>
      <c r="AC29" s="26">
        <v>784.343343</v>
      </c>
      <c r="AD29" s="26">
        <v>43.49747</v>
      </c>
      <c r="AE29" s="26">
        <v>35.36712</v>
      </c>
      <c r="AF29" s="26">
        <v>41.259498999999998</v>
      </c>
      <c r="AG29" s="26">
        <v>46.478029999999997</v>
      </c>
      <c r="AH29" s="26">
        <v>711.12018999999998</v>
      </c>
      <c r="AI29" s="26">
        <v>464.36117000000002</v>
      </c>
      <c r="AJ29" s="204">
        <f t="shared" si="1"/>
        <v>2126.4268219999999</v>
      </c>
      <c r="AK29" s="159">
        <f t="shared" si="0"/>
        <v>5974.7318189999996</v>
      </c>
    </row>
    <row r="30" spans="1:37" x14ac:dyDescent="0.3">
      <c r="A30" s="249" t="s">
        <v>104</v>
      </c>
      <c r="B30" s="26">
        <v>407.74200000000002</v>
      </c>
      <c r="C30" s="26">
        <v>1381.0911000000001</v>
      </c>
      <c r="D30" s="26">
        <v>98.494885600000003</v>
      </c>
      <c r="E30" s="229">
        <v>1887.3279856000001</v>
      </c>
      <c r="F30" s="26">
        <v>194.42099999999999</v>
      </c>
      <c r="G30" s="26">
        <v>271.72379999999998</v>
      </c>
      <c r="H30" s="26">
        <v>430.29289999999997</v>
      </c>
      <c r="I30" s="26">
        <v>50.616437000000005</v>
      </c>
      <c r="J30" s="26">
        <v>267.58569999999997</v>
      </c>
      <c r="K30" s="26">
        <v>288.01819999999998</v>
      </c>
      <c r="L30" s="26">
        <v>205.8776</v>
      </c>
      <c r="M30" s="26">
        <v>339.20409999999998</v>
      </c>
      <c r="N30" s="203">
        <v>2047.7397369999999</v>
      </c>
      <c r="O30" s="26">
        <v>228.6413</v>
      </c>
      <c r="P30" s="26">
        <v>555.09379999999999</v>
      </c>
      <c r="Q30" s="26">
        <v>25.150459999999999</v>
      </c>
      <c r="R30" s="26">
        <v>36.819670000000002</v>
      </c>
      <c r="S30" s="26">
        <v>404.81420000000003</v>
      </c>
      <c r="T30" s="26">
        <v>126.134</v>
      </c>
      <c r="U30" s="26">
        <v>409.06209999999999</v>
      </c>
      <c r="V30" s="203">
        <v>1785.7155299999999</v>
      </c>
      <c r="W30" s="26">
        <v>255.46029999999999</v>
      </c>
      <c r="X30" s="26">
        <v>591.39760000000001</v>
      </c>
      <c r="Y30" s="26">
        <v>150.5967</v>
      </c>
      <c r="Z30" s="26">
        <v>437.65969999999999</v>
      </c>
      <c r="AA30" s="26">
        <v>155.41670099999999</v>
      </c>
      <c r="AB30" s="203">
        <v>1590.5310009999998</v>
      </c>
      <c r="AC30" s="26">
        <v>902.07450000000006</v>
      </c>
      <c r="AD30" s="26">
        <v>98.950275999999988</v>
      </c>
      <c r="AE30" s="26">
        <v>160.586343</v>
      </c>
      <c r="AF30" s="26">
        <v>125.498265</v>
      </c>
      <c r="AG30" s="26">
        <v>62.175620000000002</v>
      </c>
      <c r="AH30" s="26">
        <v>140.08502799999999</v>
      </c>
      <c r="AI30" s="26">
        <v>303.15366</v>
      </c>
      <c r="AJ30" s="204">
        <f t="shared" si="1"/>
        <v>1792.523692</v>
      </c>
      <c r="AK30" s="159">
        <f t="shared" si="0"/>
        <v>9103.8379456000002</v>
      </c>
    </row>
    <row r="31" spans="1:37" ht="17.25" thickBot="1" x14ac:dyDescent="0.35">
      <c r="A31" s="284" t="s">
        <v>110</v>
      </c>
      <c r="B31" s="28">
        <v>718.95730000000003</v>
      </c>
      <c r="C31" s="28">
        <v>433.70339999999999</v>
      </c>
      <c r="D31" s="28">
        <v>54.380912000000002</v>
      </c>
      <c r="E31" s="268">
        <v>1207.041612</v>
      </c>
      <c r="F31" s="28">
        <v>2479.3773879999999</v>
      </c>
      <c r="G31" s="28">
        <v>1196.46</v>
      </c>
      <c r="H31" s="28">
        <v>1238.933</v>
      </c>
      <c r="I31" s="28">
        <v>1013.29</v>
      </c>
      <c r="J31" s="28">
        <v>603.42200000000003</v>
      </c>
      <c r="K31" s="28">
        <v>1527.084296</v>
      </c>
      <c r="L31" s="28">
        <v>827.45320000000004</v>
      </c>
      <c r="M31" s="28">
        <v>1547.2260000000001</v>
      </c>
      <c r="N31" s="205">
        <v>10433.245884000002</v>
      </c>
      <c r="O31" s="28">
        <v>724.76828999999998</v>
      </c>
      <c r="P31" s="28">
        <v>3117.5909999999999</v>
      </c>
      <c r="Q31" s="28">
        <v>994.07401100000004</v>
      </c>
      <c r="R31" s="28">
        <v>2211.6889999999999</v>
      </c>
      <c r="S31" s="28">
        <v>479.80470000000003</v>
      </c>
      <c r="T31" s="28">
        <v>2398.9094999999998</v>
      </c>
      <c r="U31" s="28">
        <v>3962.3893499999999</v>
      </c>
      <c r="V31" s="205">
        <v>13889.225850999997</v>
      </c>
      <c r="W31" s="28">
        <v>1159.636</v>
      </c>
      <c r="X31" s="28">
        <v>1604.9090000000001</v>
      </c>
      <c r="Y31" s="28">
        <v>1538.6307140000001</v>
      </c>
      <c r="Z31" s="28">
        <v>469.5822</v>
      </c>
      <c r="AA31" s="28">
        <v>839.75440000000003</v>
      </c>
      <c r="AB31" s="205">
        <v>5612.5123139999996</v>
      </c>
      <c r="AC31" s="28">
        <v>2258.5131313000002</v>
      </c>
      <c r="AD31" s="28">
        <v>954.923</v>
      </c>
      <c r="AE31" s="28">
        <v>3269.576</v>
      </c>
      <c r="AF31" s="28">
        <v>895.67207139999994</v>
      </c>
      <c r="AG31" s="28">
        <v>1893.7570000000001</v>
      </c>
      <c r="AH31" s="28">
        <v>1764.683</v>
      </c>
      <c r="AI31" s="28">
        <v>145.99715</v>
      </c>
      <c r="AJ31" s="206">
        <f t="shared" si="1"/>
        <v>11183.1213527</v>
      </c>
      <c r="AK31" s="162">
        <f t="shared" si="0"/>
        <v>42325.1470137</v>
      </c>
    </row>
    <row r="32" spans="1:37" s="8" customFormat="1" ht="17.25" thickTop="1" x14ac:dyDescent="0.3">
      <c r="A32" s="196" t="s">
        <v>233</v>
      </c>
      <c r="B32" s="229">
        <v>5752.1699515000009</v>
      </c>
      <c r="C32" s="229">
        <v>21443.281257800001</v>
      </c>
      <c r="D32" s="229">
        <v>5290.6141627000015</v>
      </c>
      <c r="E32" s="229">
        <v>32486.065372000005</v>
      </c>
      <c r="F32" s="229">
        <v>44367.500047000009</v>
      </c>
      <c r="G32" s="229">
        <v>41511.837935700001</v>
      </c>
      <c r="H32" s="229">
        <v>24079.361227200003</v>
      </c>
      <c r="I32" s="229">
        <v>27208.691274700002</v>
      </c>
      <c r="J32" s="229">
        <v>31633.963827999996</v>
      </c>
      <c r="K32" s="229">
        <v>53763.162880999997</v>
      </c>
      <c r="L32" s="229">
        <v>48562.464743000004</v>
      </c>
      <c r="M32" s="229">
        <v>51263.428028000002</v>
      </c>
      <c r="N32" s="203">
        <v>322390.4099646</v>
      </c>
      <c r="O32" s="229">
        <v>37880.341586500006</v>
      </c>
      <c r="P32" s="229">
        <v>34889.253099999994</v>
      </c>
      <c r="Q32" s="229">
        <v>15709.988745300003</v>
      </c>
      <c r="R32" s="229">
        <v>26587.049160000002</v>
      </c>
      <c r="S32" s="229">
        <v>39000.411933000003</v>
      </c>
      <c r="T32" s="229">
        <v>43185.027219999996</v>
      </c>
      <c r="U32" s="229">
        <v>47575.357770000002</v>
      </c>
      <c r="V32" s="203">
        <v>244827.42951479999</v>
      </c>
      <c r="W32" s="229">
        <v>37885.320708300002</v>
      </c>
      <c r="X32" s="229">
        <v>50649.462029999995</v>
      </c>
      <c r="Y32" s="229">
        <v>22803.616556999998</v>
      </c>
      <c r="Z32" s="229">
        <v>30722.193370000005</v>
      </c>
      <c r="AA32" s="229">
        <v>52045.504180999997</v>
      </c>
      <c r="AB32" s="203">
        <v>194106.0968463</v>
      </c>
      <c r="AC32" s="229">
        <v>47121.364004900002</v>
      </c>
      <c r="AD32" s="229">
        <v>85056.600946000006</v>
      </c>
      <c r="AE32" s="229">
        <v>74969.940222400008</v>
      </c>
      <c r="AF32" s="229">
        <v>69263.172656200011</v>
      </c>
      <c r="AG32" s="229">
        <v>76740.163925000001</v>
      </c>
      <c r="AH32" s="229">
        <v>58617.8687068</v>
      </c>
      <c r="AI32" s="229">
        <v>56056.8193139</v>
      </c>
      <c r="AJ32" s="203">
        <f t="shared" si="1"/>
        <v>467825.92977520003</v>
      </c>
      <c r="AK32" s="159">
        <f t="shared" si="0"/>
        <v>1261635.9314728999</v>
      </c>
    </row>
    <row r="33" spans="1:37" s="8" customFormat="1" x14ac:dyDescent="0.3">
      <c r="A33" s="196" t="s">
        <v>234</v>
      </c>
      <c r="B33" s="229">
        <v>4205.1610000000001</v>
      </c>
      <c r="C33" s="229">
        <v>18777.643700000001</v>
      </c>
      <c r="D33" s="229">
        <v>4218.1659099999997</v>
      </c>
      <c r="E33" s="229">
        <v>27200.97061</v>
      </c>
      <c r="F33" s="229">
        <v>30249.479900000002</v>
      </c>
      <c r="G33" s="229">
        <v>29100.456000000002</v>
      </c>
      <c r="H33" s="229">
        <v>13658.882699999998</v>
      </c>
      <c r="I33" s="229">
        <v>19137.269399999997</v>
      </c>
      <c r="J33" s="229">
        <v>18836.232920000002</v>
      </c>
      <c r="K33" s="229">
        <v>32164.743699999999</v>
      </c>
      <c r="L33" s="229">
        <v>32998.505799999999</v>
      </c>
      <c r="M33" s="229">
        <v>37073.821099999994</v>
      </c>
      <c r="N33" s="203">
        <v>213219.39152</v>
      </c>
      <c r="O33" s="229">
        <v>24616.664699999998</v>
      </c>
      <c r="P33" s="229">
        <v>26180.6</v>
      </c>
      <c r="Q33" s="229">
        <v>15495.544809999999</v>
      </c>
      <c r="R33" s="229">
        <v>25432</v>
      </c>
      <c r="S33" s="229">
        <v>25277.439999999999</v>
      </c>
      <c r="T33" s="229">
        <v>27000.734</v>
      </c>
      <c r="U33" s="229">
        <v>23307.085900000002</v>
      </c>
      <c r="V33" s="203">
        <v>167310.06941</v>
      </c>
      <c r="W33" s="229">
        <v>26600.109850000001</v>
      </c>
      <c r="X33" s="229">
        <v>38159.69</v>
      </c>
      <c r="Y33" s="229">
        <v>24891.798699999999</v>
      </c>
      <c r="Z33" s="229">
        <v>29002.32</v>
      </c>
      <c r="AA33" s="229">
        <v>44485.990450000005</v>
      </c>
      <c r="AB33" s="203">
        <v>163139.90900000001</v>
      </c>
      <c r="AC33" s="229">
        <v>37816.892099999997</v>
      </c>
      <c r="AD33" s="229">
        <v>71443.62000000001</v>
      </c>
      <c r="AE33" s="229">
        <v>57985.798000000003</v>
      </c>
      <c r="AF33" s="229">
        <v>50461.960000000006</v>
      </c>
      <c r="AG33" s="229">
        <v>58793.606</v>
      </c>
      <c r="AH33" s="229">
        <v>42551.864099999999</v>
      </c>
      <c r="AI33" s="229">
        <v>45093.173000000003</v>
      </c>
      <c r="AJ33" s="203">
        <f t="shared" si="1"/>
        <v>364146.91320000001</v>
      </c>
      <c r="AK33" s="159">
        <f t="shared" si="0"/>
        <v>935017.25374000007</v>
      </c>
    </row>
    <row r="34" spans="1:37" s="8" customFormat="1" ht="17.25" thickBot="1" x14ac:dyDescent="0.35">
      <c r="A34" s="197" t="s">
        <v>231</v>
      </c>
      <c r="B34" s="275">
        <v>1316.3009999999999</v>
      </c>
      <c r="C34" s="275">
        <v>3647.0378000000001</v>
      </c>
      <c r="D34" s="275">
        <v>1535.10868</v>
      </c>
      <c r="E34" s="275">
        <v>6498.4474799999998</v>
      </c>
      <c r="F34" s="275">
        <v>11270.976140000001</v>
      </c>
      <c r="G34" s="275">
        <v>7614.6286</v>
      </c>
      <c r="H34" s="275">
        <v>8787.7762999999995</v>
      </c>
      <c r="I34" s="275">
        <v>7406.2329</v>
      </c>
      <c r="J34" s="275">
        <v>11867.2479</v>
      </c>
      <c r="K34" s="275">
        <v>10793.943560000002</v>
      </c>
      <c r="L34" s="275">
        <v>6652.4656810000006</v>
      </c>
      <c r="M34" s="275">
        <v>6574.4235470000003</v>
      </c>
      <c r="N34" s="207">
        <v>70967.694628000012</v>
      </c>
      <c r="O34" s="275">
        <v>7564.7790000000005</v>
      </c>
      <c r="P34" s="275">
        <v>4935.1379999999999</v>
      </c>
      <c r="Q34" s="275">
        <v>2543.9704939999997</v>
      </c>
      <c r="R34" s="275">
        <v>2744.152</v>
      </c>
      <c r="S34" s="275">
        <v>5299.201</v>
      </c>
      <c r="T34" s="275">
        <v>4135.6080000000002</v>
      </c>
      <c r="U34" s="275">
        <v>4279.2610000000004</v>
      </c>
      <c r="V34" s="207">
        <v>31502.109494000004</v>
      </c>
      <c r="W34" s="275">
        <v>2382.9277999999999</v>
      </c>
      <c r="X34" s="275">
        <v>2211.9839999999999</v>
      </c>
      <c r="Y34" s="275">
        <v>722.09262440000009</v>
      </c>
      <c r="Z34" s="275">
        <v>2937.5439999999999</v>
      </c>
      <c r="AA34" s="275">
        <v>10056.1366</v>
      </c>
      <c r="AB34" s="207">
        <v>18310.685024400002</v>
      </c>
      <c r="AC34" s="275">
        <v>5490.1953099999992</v>
      </c>
      <c r="AD34" s="275">
        <v>2178.91885</v>
      </c>
      <c r="AE34" s="275">
        <v>1747.2856999999999</v>
      </c>
      <c r="AF34" s="275">
        <v>6681.0821100000003</v>
      </c>
      <c r="AG34" s="275">
        <v>3561.8915400000001</v>
      </c>
      <c r="AH34" s="275">
        <v>7781.1124200000004</v>
      </c>
      <c r="AI34" s="275">
        <v>25471.1404</v>
      </c>
      <c r="AJ34" s="207">
        <f t="shared" si="1"/>
        <v>52911.626329999999</v>
      </c>
      <c r="AK34" s="161">
        <f t="shared" si="0"/>
        <v>180190.56295640001</v>
      </c>
    </row>
    <row r="35" spans="1:37" x14ac:dyDescent="0.3">
      <c r="A35" s="929"/>
      <c r="B35" s="929"/>
      <c r="C35" s="929"/>
      <c r="D35" s="929"/>
      <c r="E35" s="126"/>
      <c r="N35" s="126"/>
      <c r="V35" s="126"/>
      <c r="AB35" s="126"/>
    </row>
  </sheetData>
  <mergeCells count="1">
    <mergeCell ref="A35:D35"/>
  </mergeCells>
  <pageMargins left="0.7" right="0.7" top="0.75" bottom="0.75" header="0.3" footer="0.3"/>
  <ignoredErrors>
    <ignoredError sqref="AJ5:AJ34" formulaRange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35"/>
  <sheetViews>
    <sheetView workbookViewId="0">
      <selection activeCell="E18" sqref="E18"/>
    </sheetView>
  </sheetViews>
  <sheetFormatPr defaultRowHeight="16.5" x14ac:dyDescent="0.3"/>
  <cols>
    <col min="1" max="1" width="24.42578125" style="1" customWidth="1"/>
    <col min="2" max="2" width="11.5703125" style="1" bestFit="1" customWidth="1"/>
    <col min="3" max="4" width="9.140625" style="1"/>
    <col min="5" max="5" width="10" style="1" bestFit="1" customWidth="1"/>
    <col min="6" max="7" width="9.140625" style="1"/>
    <col min="8" max="8" width="10.28515625" style="1" bestFit="1" customWidth="1"/>
    <col min="9" max="9" width="9.140625" style="1"/>
    <col min="10" max="10" width="11.140625" style="1" bestFit="1" customWidth="1"/>
    <col min="11" max="13" width="9.140625" style="1"/>
    <col min="14" max="14" width="8.5703125" style="1" bestFit="1" customWidth="1"/>
    <col min="15" max="18" width="9.140625" style="1"/>
    <col min="19" max="19" width="10" style="1" bestFit="1" customWidth="1"/>
    <col min="20" max="20" width="9.140625" style="1"/>
    <col min="21" max="21" width="11.5703125" style="1" bestFit="1" customWidth="1"/>
    <col min="22" max="22" width="8.5703125" style="1" bestFit="1" customWidth="1"/>
    <col min="23" max="27" width="9.140625" style="1"/>
    <col min="28" max="28" width="8.5703125" style="1" bestFit="1" customWidth="1"/>
    <col min="29" max="29" width="11.140625" style="1" bestFit="1" customWidth="1"/>
    <col min="30" max="35" width="9.140625" style="1"/>
    <col min="36" max="36" width="8.5703125" style="1" bestFit="1" customWidth="1"/>
    <col min="37" max="37" width="10.5703125" style="1" bestFit="1" customWidth="1"/>
    <col min="38" max="41" width="9.140625" style="91"/>
    <col min="42" max="16384" width="9.140625" style="1"/>
  </cols>
  <sheetData>
    <row r="3" spans="1:41" s="92" customFormat="1" ht="17.25" thickBot="1" x14ac:dyDescent="0.35">
      <c r="A3" s="163" t="s">
        <v>310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91"/>
      <c r="AM3" s="91"/>
      <c r="AN3" s="91"/>
      <c r="AO3" s="91"/>
    </row>
    <row r="4" spans="1:41" ht="17.25" thickBot="1" x14ac:dyDescent="0.35">
      <c r="A4" s="20" t="s">
        <v>250</v>
      </c>
      <c r="B4" s="40" t="s">
        <v>32</v>
      </c>
      <c r="C4" s="40" t="s">
        <v>33</v>
      </c>
      <c r="D4" s="40" t="s">
        <v>34</v>
      </c>
      <c r="E4" s="208" t="s">
        <v>253</v>
      </c>
      <c r="F4" s="40" t="s">
        <v>35</v>
      </c>
      <c r="G4" s="40" t="s">
        <v>37</v>
      </c>
      <c r="H4" s="40" t="s">
        <v>38</v>
      </c>
      <c r="I4" s="40" t="s">
        <v>39</v>
      </c>
      <c r="J4" s="40" t="s">
        <v>40</v>
      </c>
      <c r="K4" s="40" t="s">
        <v>41</v>
      </c>
      <c r="L4" s="40" t="s">
        <v>42</v>
      </c>
      <c r="M4" s="40" t="s">
        <v>43</v>
      </c>
      <c r="N4" s="208" t="s">
        <v>254</v>
      </c>
      <c r="O4" s="40" t="s">
        <v>44</v>
      </c>
      <c r="P4" s="40" t="s">
        <v>45</v>
      </c>
      <c r="Q4" s="40" t="s">
        <v>46</v>
      </c>
      <c r="R4" s="40" t="s">
        <v>47</v>
      </c>
      <c r="S4" s="40" t="s">
        <v>48</v>
      </c>
      <c r="T4" s="40" t="s">
        <v>49</v>
      </c>
      <c r="U4" s="40" t="s">
        <v>50</v>
      </c>
      <c r="V4" s="208" t="s">
        <v>255</v>
      </c>
      <c r="W4" s="40" t="s">
        <v>51</v>
      </c>
      <c r="X4" s="40" t="s">
        <v>52</v>
      </c>
      <c r="Y4" s="40" t="s">
        <v>53</v>
      </c>
      <c r="Z4" s="40" t="s">
        <v>54</v>
      </c>
      <c r="AA4" s="40" t="s">
        <v>55</v>
      </c>
      <c r="AB4" s="208" t="s">
        <v>256</v>
      </c>
      <c r="AC4" s="40" t="s">
        <v>56</v>
      </c>
      <c r="AD4" s="40" t="s">
        <v>57</v>
      </c>
      <c r="AE4" s="40" t="s">
        <v>58</v>
      </c>
      <c r="AF4" s="40" t="s">
        <v>59</v>
      </c>
      <c r="AG4" s="40" t="s">
        <v>60</v>
      </c>
      <c r="AH4" s="40" t="s">
        <v>61</v>
      </c>
      <c r="AI4" s="40" t="s">
        <v>62</v>
      </c>
      <c r="AJ4" s="208" t="s">
        <v>257</v>
      </c>
      <c r="AK4" s="40" t="s">
        <v>211</v>
      </c>
      <c r="AL4" s="81"/>
    </row>
    <row r="5" spans="1:41" ht="17.25" thickTop="1" x14ac:dyDescent="0.3">
      <c r="A5" s="196" t="s">
        <v>82</v>
      </c>
      <c r="B5" s="229">
        <v>831.22239999999988</v>
      </c>
      <c r="C5" s="229">
        <v>5473.0820599999997</v>
      </c>
      <c r="D5" s="229">
        <v>1366.7100243999998</v>
      </c>
      <c r="E5" s="203">
        <v>7671.0144843999988</v>
      </c>
      <c r="F5" s="229">
        <v>8436.4174650000004</v>
      </c>
      <c r="G5" s="229">
        <v>9451.1264999999985</v>
      </c>
      <c r="H5" s="229">
        <v>3285.6819700000001</v>
      </c>
      <c r="I5" s="229">
        <v>7803.4745000000003</v>
      </c>
      <c r="J5" s="229">
        <v>5264.1934399999991</v>
      </c>
      <c r="K5" s="229">
        <v>4982.6821099999997</v>
      </c>
      <c r="L5" s="229">
        <v>1125.95776</v>
      </c>
      <c r="M5" s="229">
        <v>6954.0571479999999</v>
      </c>
      <c r="N5" s="203">
        <v>47303.590892999993</v>
      </c>
      <c r="O5" s="229">
        <v>3210.1849999999995</v>
      </c>
      <c r="P5" s="229">
        <v>2345.2680019999998</v>
      </c>
      <c r="Q5" s="229">
        <v>2377.4784370000002</v>
      </c>
      <c r="R5" s="229">
        <v>3182.8020000000001</v>
      </c>
      <c r="S5" s="229">
        <v>2717.2651999999998</v>
      </c>
      <c r="T5" s="229">
        <v>2171.9942679999999</v>
      </c>
      <c r="U5" s="229">
        <v>1061.93703</v>
      </c>
      <c r="V5" s="203">
        <v>17066.929937000001</v>
      </c>
      <c r="W5" s="229">
        <v>3567.7170414999996</v>
      </c>
      <c r="X5" s="229">
        <v>1376.8761999999999</v>
      </c>
      <c r="Y5" s="229">
        <v>2149.4872368000001</v>
      </c>
      <c r="Z5" s="229">
        <v>9093.2180000000008</v>
      </c>
      <c r="AA5" s="229">
        <v>13040.641599999999</v>
      </c>
      <c r="AB5" s="203">
        <v>29227.940078300002</v>
      </c>
      <c r="AC5" s="229">
        <v>11982.72752</v>
      </c>
      <c r="AD5" s="229">
        <v>28098.704797399998</v>
      </c>
      <c r="AE5" s="229">
        <v>18213.809020000001</v>
      </c>
      <c r="AF5" s="229">
        <v>21089.517208100002</v>
      </c>
      <c r="AG5" s="229">
        <v>17145.8727</v>
      </c>
      <c r="AH5" s="229">
        <v>9743.8331633999987</v>
      </c>
      <c r="AI5" s="229">
        <v>14566.852110000002</v>
      </c>
      <c r="AJ5" s="203">
        <v>120841.31651890001</v>
      </c>
      <c r="AK5" s="229">
        <v>222110.79191160001</v>
      </c>
      <c r="AL5" s="81"/>
    </row>
    <row r="6" spans="1:41" x14ac:dyDescent="0.3">
      <c r="A6" s="254" t="s">
        <v>83</v>
      </c>
      <c r="B6" s="26">
        <v>285.56779999999998</v>
      </c>
      <c r="C6" s="26">
        <v>1495.556</v>
      </c>
      <c r="D6" s="26">
        <v>390.63718539999996</v>
      </c>
      <c r="E6" s="203">
        <v>2171.7609854000002</v>
      </c>
      <c r="F6" s="26">
        <v>1724.168805</v>
      </c>
      <c r="G6" s="26">
        <v>2599.1949999999997</v>
      </c>
      <c r="H6" s="26">
        <v>276.54899999999998</v>
      </c>
      <c r="I6" s="26">
        <v>875.39779999999996</v>
      </c>
      <c r="J6" s="26">
        <v>650.4248</v>
      </c>
      <c r="K6" s="26">
        <v>1390.1087399999999</v>
      </c>
      <c r="L6" s="26">
        <v>577.32129999999995</v>
      </c>
      <c r="M6" s="26">
        <v>1911.3888099999999</v>
      </c>
      <c r="N6" s="203">
        <v>10004.554254999999</v>
      </c>
      <c r="O6" s="26">
        <v>516.74450000000002</v>
      </c>
      <c r="P6" s="26">
        <v>2090.0450000000001</v>
      </c>
      <c r="Q6" s="26">
        <v>1145.528587</v>
      </c>
      <c r="R6" s="26">
        <v>2090.5680000000002</v>
      </c>
      <c r="S6" s="26">
        <v>1132.9490000000001</v>
      </c>
      <c r="T6" s="26">
        <v>699.25074800000004</v>
      </c>
      <c r="U6" s="26">
        <v>633.81110000000001</v>
      </c>
      <c r="V6" s="203">
        <v>8308.8969350000007</v>
      </c>
      <c r="W6" s="26">
        <v>798.06548650000002</v>
      </c>
      <c r="X6" s="26">
        <v>1055.749</v>
      </c>
      <c r="Y6" s="26">
        <v>1455.9400367999999</v>
      </c>
      <c r="Z6" s="26">
        <v>2301.6709999999998</v>
      </c>
      <c r="AA6" s="26">
        <v>3091.6669999999999</v>
      </c>
      <c r="AB6" s="203">
        <v>8703.0925232999998</v>
      </c>
      <c r="AC6" s="26">
        <v>2737.7116100000003</v>
      </c>
      <c r="AD6" s="26">
        <v>16684.517479999999</v>
      </c>
      <c r="AE6" s="26">
        <v>8687.4171999999999</v>
      </c>
      <c r="AF6" s="26">
        <v>6788.4286899999997</v>
      </c>
      <c r="AG6" s="26">
        <v>3677.7928000000002</v>
      </c>
      <c r="AH6" s="26">
        <v>3491.0387350000001</v>
      </c>
      <c r="AI6" s="26">
        <v>6895.7111000000004</v>
      </c>
      <c r="AJ6" s="203">
        <v>48962.617615000003</v>
      </c>
      <c r="AK6" s="26">
        <v>78150.922313699979</v>
      </c>
    </row>
    <row r="7" spans="1:41" x14ac:dyDescent="0.3">
      <c r="A7" s="254" t="s">
        <v>85</v>
      </c>
      <c r="B7" s="26">
        <v>545.65459999999996</v>
      </c>
      <c r="C7" s="26">
        <v>3812.7710000000002</v>
      </c>
      <c r="D7" s="26">
        <v>711.80759999999998</v>
      </c>
      <c r="E7" s="203">
        <v>5070.2332000000006</v>
      </c>
      <c r="F7" s="26">
        <v>6090.415</v>
      </c>
      <c r="G7" s="26">
        <v>2911.7579999999998</v>
      </c>
      <c r="H7" s="26">
        <v>2678.0390000000002</v>
      </c>
      <c r="I7" s="26">
        <v>5460.799</v>
      </c>
      <c r="J7" s="26">
        <v>3868.6909999999998</v>
      </c>
      <c r="K7" s="26">
        <v>2533.9409999999998</v>
      </c>
      <c r="L7" s="26">
        <v>225.01849999999999</v>
      </c>
      <c r="M7" s="26">
        <v>4861.5709999999999</v>
      </c>
      <c r="N7" s="203">
        <v>28630.232499999995</v>
      </c>
      <c r="O7" s="26">
        <v>2396.7640000000001</v>
      </c>
      <c r="P7" s="26">
        <v>6.599202</v>
      </c>
      <c r="Q7" s="26">
        <v>1198.3399999999999</v>
      </c>
      <c r="R7" s="26">
        <v>0</v>
      </c>
      <c r="S7" s="26">
        <v>0</v>
      </c>
      <c r="T7" s="26">
        <v>11.962820000000001</v>
      </c>
      <c r="U7" s="26">
        <v>32.596530000000001</v>
      </c>
      <c r="V7" s="203">
        <v>3646.2625519999997</v>
      </c>
      <c r="W7" s="26">
        <v>2665.5513550000001</v>
      </c>
      <c r="X7" s="26">
        <v>201.7251</v>
      </c>
      <c r="Y7" s="26">
        <v>0</v>
      </c>
      <c r="Z7" s="26">
        <v>4687.1970000000001</v>
      </c>
      <c r="AA7" s="26">
        <v>9812.1299999999992</v>
      </c>
      <c r="AB7" s="203">
        <v>17366.603455</v>
      </c>
      <c r="AC7" s="26">
        <v>8889.6165399999991</v>
      </c>
      <c r="AD7" s="26">
        <v>9202.0449173999987</v>
      </c>
      <c r="AE7" s="26">
        <v>7578.3392300000005</v>
      </c>
      <c r="AF7" s="26">
        <v>13351.368179999999</v>
      </c>
      <c r="AG7" s="26">
        <v>12191.51</v>
      </c>
      <c r="AH7" s="26">
        <v>4951.0082284</v>
      </c>
      <c r="AI7" s="26">
        <v>6108.5177699999995</v>
      </c>
      <c r="AJ7" s="203">
        <v>62272.404865800003</v>
      </c>
      <c r="AK7" s="26">
        <v>116985.73657279999</v>
      </c>
    </row>
    <row r="8" spans="1:41" x14ac:dyDescent="0.3">
      <c r="A8" s="254" t="s">
        <v>84</v>
      </c>
      <c r="B8" s="26">
        <v>0</v>
      </c>
      <c r="C8" s="26">
        <v>150.38336000000001</v>
      </c>
      <c r="D8" s="26">
        <v>262.40350000000001</v>
      </c>
      <c r="E8" s="203">
        <v>412.78686000000005</v>
      </c>
      <c r="F8" s="26">
        <v>576.26350000000002</v>
      </c>
      <c r="G8" s="26">
        <v>3383.9361999999996</v>
      </c>
      <c r="H8" s="26">
        <v>0</v>
      </c>
      <c r="I8" s="26">
        <v>1336.6165000000001</v>
      </c>
      <c r="J8" s="26">
        <v>0</v>
      </c>
      <c r="K8" s="26">
        <v>952.71267</v>
      </c>
      <c r="L8" s="26">
        <v>305.06129999999996</v>
      </c>
      <c r="M8" s="26">
        <v>181.09733800000001</v>
      </c>
      <c r="N8" s="203">
        <v>6735.6875079999991</v>
      </c>
      <c r="O8" s="26">
        <v>0</v>
      </c>
      <c r="P8" s="26">
        <v>0</v>
      </c>
      <c r="Q8" s="26">
        <v>0</v>
      </c>
      <c r="R8" s="26">
        <v>0</v>
      </c>
      <c r="S8" s="26">
        <v>168.6592</v>
      </c>
      <c r="T8" s="26">
        <v>1460.7806999999998</v>
      </c>
      <c r="U8" s="26">
        <v>395.52940000000001</v>
      </c>
      <c r="V8" s="203">
        <v>2024.9692999999997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03">
        <v>0</v>
      </c>
      <c r="AC8" s="26">
        <v>341.71605999999997</v>
      </c>
      <c r="AD8" s="26">
        <v>2072.3822</v>
      </c>
      <c r="AE8" s="26">
        <v>1096.6041699999998</v>
      </c>
      <c r="AF8" s="26">
        <v>537.74260000000004</v>
      </c>
      <c r="AG8" s="26">
        <v>1031.3798999999999</v>
      </c>
      <c r="AH8" s="26">
        <v>1014.5827999999999</v>
      </c>
      <c r="AI8" s="26">
        <v>1471.18742</v>
      </c>
      <c r="AJ8" s="203">
        <v>7565.5951499999992</v>
      </c>
      <c r="AK8" s="26">
        <v>16739.038817999997</v>
      </c>
    </row>
    <row r="9" spans="1:41" x14ac:dyDescent="0.3">
      <c r="A9" s="254" t="s">
        <v>86</v>
      </c>
      <c r="B9" s="26">
        <v>0</v>
      </c>
      <c r="C9" s="26">
        <v>0</v>
      </c>
      <c r="D9" s="26">
        <v>0</v>
      </c>
      <c r="E9" s="203">
        <v>0</v>
      </c>
      <c r="F9" s="26">
        <v>0</v>
      </c>
      <c r="G9" s="26">
        <v>0</v>
      </c>
      <c r="H9" s="26">
        <v>270.85270000000003</v>
      </c>
      <c r="I9" s="26">
        <v>0</v>
      </c>
      <c r="J9" s="26">
        <v>580.07784000000004</v>
      </c>
      <c r="K9" s="26">
        <v>0</v>
      </c>
      <c r="L9" s="26">
        <v>0</v>
      </c>
      <c r="M9" s="26">
        <v>0</v>
      </c>
      <c r="N9" s="203">
        <v>850.93054000000006</v>
      </c>
      <c r="O9" s="26">
        <v>156.40389999999999</v>
      </c>
      <c r="P9" s="26">
        <v>248.62379999999999</v>
      </c>
      <c r="Q9" s="26">
        <v>33.609850000000002</v>
      </c>
      <c r="R9" s="26">
        <v>1092.2339999999999</v>
      </c>
      <c r="S9" s="26">
        <v>1415.6569999999999</v>
      </c>
      <c r="T9" s="26">
        <v>0</v>
      </c>
      <c r="U9" s="26">
        <v>0</v>
      </c>
      <c r="V9" s="203">
        <v>2946.52855</v>
      </c>
      <c r="W9" s="26">
        <v>104.1002</v>
      </c>
      <c r="X9" s="26">
        <v>119.4021</v>
      </c>
      <c r="Y9" s="26">
        <v>693.54719999999998</v>
      </c>
      <c r="Z9" s="26">
        <v>2104.35</v>
      </c>
      <c r="AA9" s="26">
        <v>136.84459999999999</v>
      </c>
      <c r="AB9" s="203">
        <v>3158.2440999999999</v>
      </c>
      <c r="AC9" s="26">
        <v>0</v>
      </c>
      <c r="AD9" s="26">
        <v>0</v>
      </c>
      <c r="AE9" s="26">
        <v>778.12</v>
      </c>
      <c r="AF9" s="26">
        <v>1.2623899999999999</v>
      </c>
      <c r="AG9" s="26">
        <v>0</v>
      </c>
      <c r="AH9" s="26">
        <v>0</v>
      </c>
      <c r="AI9" s="26">
        <v>0</v>
      </c>
      <c r="AJ9" s="203">
        <v>779.38238999999999</v>
      </c>
      <c r="AK9" s="26">
        <v>7735.0855799999999</v>
      </c>
    </row>
    <row r="10" spans="1:41" x14ac:dyDescent="0.3">
      <c r="A10" s="254" t="s">
        <v>111</v>
      </c>
      <c r="B10" s="26">
        <v>0</v>
      </c>
      <c r="C10" s="26">
        <v>14.371700000000001</v>
      </c>
      <c r="D10" s="26">
        <v>1.861739</v>
      </c>
      <c r="E10" s="203">
        <v>16.233439000000001</v>
      </c>
      <c r="F10" s="26">
        <v>45.570160000000001</v>
      </c>
      <c r="G10" s="26">
        <v>556.2373</v>
      </c>
      <c r="H10" s="26">
        <v>60.24127</v>
      </c>
      <c r="I10" s="26">
        <v>130.66120000000001</v>
      </c>
      <c r="J10" s="26">
        <v>164.99979999999999</v>
      </c>
      <c r="K10" s="26">
        <v>105.91970000000001</v>
      </c>
      <c r="L10" s="26">
        <v>18.556660000000001</v>
      </c>
      <c r="M10" s="26">
        <v>0</v>
      </c>
      <c r="N10" s="203">
        <v>1082.1860899999999</v>
      </c>
      <c r="O10" s="26">
        <v>140.27260000000001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03">
        <v>140.27260000000001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03">
        <v>0</v>
      </c>
      <c r="AC10" s="26">
        <v>13.683310000000001</v>
      </c>
      <c r="AD10" s="26">
        <v>139.7602</v>
      </c>
      <c r="AE10" s="26">
        <v>73.328419999999994</v>
      </c>
      <c r="AF10" s="26">
        <v>410.71534810000003</v>
      </c>
      <c r="AG10" s="26">
        <v>245.19</v>
      </c>
      <c r="AH10" s="26">
        <v>287.20339999999999</v>
      </c>
      <c r="AI10" s="26">
        <v>91.435820000000007</v>
      </c>
      <c r="AJ10" s="203">
        <v>1261.3164980999998</v>
      </c>
      <c r="AK10" s="26">
        <v>2500.0086270999996</v>
      </c>
    </row>
    <row r="11" spans="1:41" x14ac:dyDescent="0.3">
      <c r="A11" s="196" t="s">
        <v>87</v>
      </c>
      <c r="B11" s="229">
        <v>1065.8711000000001</v>
      </c>
      <c r="C11" s="229">
        <v>5819.4942897000001</v>
      </c>
      <c r="D11" s="229">
        <v>794.91264000000001</v>
      </c>
      <c r="E11" s="203">
        <v>7680.2780297000008</v>
      </c>
      <c r="F11" s="229">
        <v>16360.726999999999</v>
      </c>
      <c r="G11" s="229">
        <v>9763.2523999999994</v>
      </c>
      <c r="H11" s="229">
        <v>10457.325170999999</v>
      </c>
      <c r="I11" s="229">
        <v>7788.3627666999992</v>
      </c>
      <c r="J11" s="229">
        <v>12145.8542</v>
      </c>
      <c r="K11" s="229">
        <v>28420.245410399999</v>
      </c>
      <c r="L11" s="229">
        <v>14699.5093</v>
      </c>
      <c r="M11" s="229">
        <v>20128.731</v>
      </c>
      <c r="N11" s="203">
        <v>119764.0072481</v>
      </c>
      <c r="O11" s="229">
        <v>14939.874299999999</v>
      </c>
      <c r="P11" s="229">
        <v>8350.1357000000007</v>
      </c>
      <c r="Q11" s="229">
        <v>7108.7376954000001</v>
      </c>
      <c r="R11" s="229">
        <v>11177.302300000001</v>
      </c>
      <c r="S11" s="229">
        <v>14477.713000000002</v>
      </c>
      <c r="T11" s="229">
        <v>16883.644730600001</v>
      </c>
      <c r="U11" s="229">
        <v>17316.066899999998</v>
      </c>
      <c r="V11" s="203">
        <v>90253.47462600001</v>
      </c>
      <c r="W11" s="229">
        <v>10731.154472</v>
      </c>
      <c r="X11" s="229">
        <v>13529.599</v>
      </c>
      <c r="Y11" s="229">
        <v>6437.6406999999999</v>
      </c>
      <c r="Z11" s="229">
        <v>8087.9511000000011</v>
      </c>
      <c r="AA11" s="229">
        <v>11378.771951000001</v>
      </c>
      <c r="AB11" s="203">
        <v>50165.117223000001</v>
      </c>
      <c r="AC11" s="229">
        <v>11087.6020396</v>
      </c>
      <c r="AD11" s="229">
        <v>11519.181107400002</v>
      </c>
      <c r="AE11" s="229">
        <v>9873.6123552999979</v>
      </c>
      <c r="AF11" s="229">
        <v>15229.60043</v>
      </c>
      <c r="AG11" s="229">
        <v>11729.1208659</v>
      </c>
      <c r="AH11" s="229">
        <v>12054.392711300001</v>
      </c>
      <c r="AI11" s="229">
        <v>9043.0841500000006</v>
      </c>
      <c r="AJ11" s="203">
        <v>80536.593659499995</v>
      </c>
      <c r="AK11" s="229">
        <v>348399.47078629996</v>
      </c>
      <c r="AL11" s="81"/>
    </row>
    <row r="12" spans="1:41" x14ac:dyDescent="0.3">
      <c r="A12" s="254" t="s">
        <v>88</v>
      </c>
      <c r="B12" s="26">
        <v>648.50419999999997</v>
      </c>
      <c r="C12" s="26">
        <v>3087.3246060000001</v>
      </c>
      <c r="D12" s="26">
        <v>347.39890000000003</v>
      </c>
      <c r="E12" s="203">
        <v>4083.2277060000001</v>
      </c>
      <c r="F12" s="26">
        <v>12106.33</v>
      </c>
      <c r="G12" s="26">
        <v>6534.4319999999998</v>
      </c>
      <c r="H12" s="26">
        <v>5017.6689999999999</v>
      </c>
      <c r="I12" s="26">
        <v>4605.7129999999997</v>
      </c>
      <c r="J12" s="26">
        <v>5441.4049999999997</v>
      </c>
      <c r="K12" s="26">
        <v>23493.00707</v>
      </c>
      <c r="L12" s="26">
        <v>7366.518</v>
      </c>
      <c r="M12" s="26">
        <v>13605.3</v>
      </c>
      <c r="N12" s="203">
        <v>78170.374070000005</v>
      </c>
      <c r="O12" s="26">
        <v>9040.1859999999997</v>
      </c>
      <c r="P12" s="26">
        <v>1996.2370000000001</v>
      </c>
      <c r="Q12" s="26">
        <v>30.511494199999998</v>
      </c>
      <c r="R12" s="26">
        <v>817.97540000000004</v>
      </c>
      <c r="S12" s="26">
        <v>5908.8549999999996</v>
      </c>
      <c r="T12" s="26">
        <v>14231.660320000001</v>
      </c>
      <c r="U12" s="26">
        <v>11703.59</v>
      </c>
      <c r="V12" s="203">
        <v>43729.015214200001</v>
      </c>
      <c r="W12" s="26">
        <v>5963.8980000000001</v>
      </c>
      <c r="X12" s="26">
        <v>3411.5740000000001</v>
      </c>
      <c r="Y12" s="26">
        <v>213.5609</v>
      </c>
      <c r="Z12" s="26">
        <v>301.67899999999997</v>
      </c>
      <c r="AA12" s="26">
        <v>2335.319</v>
      </c>
      <c r="AB12" s="203">
        <v>12226.0309</v>
      </c>
      <c r="AC12" s="26">
        <v>5981.7692569999999</v>
      </c>
      <c r="AD12" s="26">
        <v>7815.7048150000001</v>
      </c>
      <c r="AE12" s="26">
        <v>4911.4674483999997</v>
      </c>
      <c r="AF12" s="26">
        <v>9284.4183599999997</v>
      </c>
      <c r="AG12" s="26">
        <v>8207.1839999999993</v>
      </c>
      <c r="AH12" s="26">
        <v>7435.0609999999997</v>
      </c>
      <c r="AI12" s="26">
        <v>6641.2022000000006</v>
      </c>
      <c r="AJ12" s="203">
        <v>50276.807080400002</v>
      </c>
      <c r="AK12" s="26">
        <v>188485.4549706</v>
      </c>
    </row>
    <row r="13" spans="1:41" x14ac:dyDescent="0.3">
      <c r="A13" s="249" t="s">
        <v>90</v>
      </c>
      <c r="B13" s="26">
        <v>269.95049999999998</v>
      </c>
      <c r="C13" s="26">
        <v>1406.0215549999998</v>
      </c>
      <c r="D13" s="26">
        <v>258.08190000000002</v>
      </c>
      <c r="E13" s="203">
        <v>1934.0539549999999</v>
      </c>
      <c r="F13" s="26">
        <v>3069.7910000000002</v>
      </c>
      <c r="G13" s="26">
        <v>2348.0309999999999</v>
      </c>
      <c r="H13" s="26">
        <v>3264.5929999999998</v>
      </c>
      <c r="I13" s="26">
        <v>2065.3375596999999</v>
      </c>
      <c r="J13" s="26">
        <v>3289.6219999999998</v>
      </c>
      <c r="K13" s="26">
        <v>3785.3609999999999</v>
      </c>
      <c r="L13" s="26">
        <v>5085.692</v>
      </c>
      <c r="M13" s="26">
        <v>4410.7430000000004</v>
      </c>
      <c r="N13" s="203">
        <v>27319.170559699996</v>
      </c>
      <c r="O13" s="26">
        <v>4043.627</v>
      </c>
      <c r="P13" s="26">
        <v>1815.038</v>
      </c>
      <c r="Q13" s="26">
        <v>490.49600620000001</v>
      </c>
      <c r="R13" s="26">
        <v>1904.355</v>
      </c>
      <c r="S13" s="26">
        <v>4634.2529999999997</v>
      </c>
      <c r="T13" s="26">
        <v>2050.1206006000002</v>
      </c>
      <c r="U13" s="26">
        <v>4681.7370000000001</v>
      </c>
      <c r="V13" s="203">
        <v>19619.6266068</v>
      </c>
      <c r="W13" s="26">
        <v>3503.8049999999998</v>
      </c>
      <c r="X13" s="26">
        <v>6473.82</v>
      </c>
      <c r="Y13" s="26">
        <v>1003.943</v>
      </c>
      <c r="Z13" s="26">
        <v>2449.6060000000002</v>
      </c>
      <c r="AA13" s="26">
        <v>3776.9229999999998</v>
      </c>
      <c r="AB13" s="203">
        <v>17208.096999999998</v>
      </c>
      <c r="AC13" s="26">
        <v>2390.1758690000001</v>
      </c>
      <c r="AD13" s="26">
        <v>1813.2801529999999</v>
      </c>
      <c r="AE13" s="26">
        <v>1834.823443</v>
      </c>
      <c r="AF13" s="26">
        <v>2594.5251199999998</v>
      </c>
      <c r="AG13" s="26">
        <v>825.67470000000003</v>
      </c>
      <c r="AH13" s="26">
        <v>2955.0897273</v>
      </c>
      <c r="AI13" s="26">
        <v>1488.8089600000001</v>
      </c>
      <c r="AJ13" s="203">
        <v>13902.377972299999</v>
      </c>
      <c r="AK13" s="26">
        <v>79983.326093800002</v>
      </c>
    </row>
    <row r="14" spans="1:41" x14ac:dyDescent="0.3">
      <c r="A14" s="254" t="s">
        <v>89</v>
      </c>
      <c r="B14" s="26">
        <v>18.375499999999999</v>
      </c>
      <c r="C14" s="26">
        <v>1092.8126287</v>
      </c>
      <c r="D14" s="26">
        <v>46.309139999999999</v>
      </c>
      <c r="E14" s="203">
        <v>1157.4972687000002</v>
      </c>
      <c r="F14" s="26">
        <v>736.30259999999998</v>
      </c>
      <c r="G14" s="26">
        <v>496.14499999999998</v>
      </c>
      <c r="H14" s="26">
        <v>1341.2150709999999</v>
      </c>
      <c r="I14" s="26">
        <v>859.60820699999999</v>
      </c>
      <c r="J14" s="26">
        <v>2714.8146999999999</v>
      </c>
      <c r="K14" s="26">
        <v>334.2362</v>
      </c>
      <c r="L14" s="26">
        <v>314.20229999999998</v>
      </c>
      <c r="M14" s="26">
        <v>1020.325</v>
      </c>
      <c r="N14" s="203">
        <v>7816.8490780000002</v>
      </c>
      <c r="O14" s="26">
        <v>809.78729999999996</v>
      </c>
      <c r="P14" s="26">
        <v>3793.748</v>
      </c>
      <c r="Q14" s="26">
        <v>6522.2240149999998</v>
      </c>
      <c r="R14" s="26">
        <v>8295.9240000000009</v>
      </c>
      <c r="S14" s="26">
        <v>2532.9140000000002</v>
      </c>
      <c r="T14" s="26">
        <v>83.718509999999995</v>
      </c>
      <c r="U14" s="26">
        <v>168.9956</v>
      </c>
      <c r="V14" s="203">
        <v>22207.311425</v>
      </c>
      <c r="W14" s="26">
        <v>946.89077199999997</v>
      </c>
      <c r="X14" s="26">
        <v>1685.117</v>
      </c>
      <c r="Y14" s="26">
        <v>5105.0529999999999</v>
      </c>
      <c r="Z14" s="26">
        <v>5217.585</v>
      </c>
      <c r="AA14" s="26">
        <v>5054.3875510000007</v>
      </c>
      <c r="AB14" s="203">
        <v>18009.033323</v>
      </c>
      <c r="AC14" s="26">
        <v>1510.0076740000002</v>
      </c>
      <c r="AD14" s="26">
        <v>1745.636508</v>
      </c>
      <c r="AE14" s="26">
        <v>2385.0376818</v>
      </c>
      <c r="AF14" s="26">
        <v>2871.1020500000004</v>
      </c>
      <c r="AG14" s="26">
        <v>1745.0063659</v>
      </c>
      <c r="AH14" s="26">
        <v>1180.1301840000001</v>
      </c>
      <c r="AI14" s="26">
        <v>16.307490000000001</v>
      </c>
      <c r="AJ14" s="203">
        <v>11453.227953700001</v>
      </c>
      <c r="AK14" s="26">
        <v>60643.919048399999</v>
      </c>
    </row>
    <row r="15" spans="1:41" x14ac:dyDescent="0.3">
      <c r="A15" s="254" t="s">
        <v>112</v>
      </c>
      <c r="B15" s="26">
        <v>129.04089999999999</v>
      </c>
      <c r="C15" s="26">
        <v>233.3355</v>
      </c>
      <c r="D15" s="26">
        <v>143.12270000000001</v>
      </c>
      <c r="E15" s="203">
        <v>505.4991</v>
      </c>
      <c r="F15" s="26">
        <v>448.30340000000001</v>
      </c>
      <c r="G15" s="26">
        <v>384.64440000000002</v>
      </c>
      <c r="H15" s="26">
        <v>833.84810000000004</v>
      </c>
      <c r="I15" s="26">
        <v>257.70400000000001</v>
      </c>
      <c r="J15" s="26">
        <v>700.01250000000005</v>
      </c>
      <c r="K15" s="26">
        <v>807.64114040000004</v>
      </c>
      <c r="L15" s="26">
        <v>1933.097</v>
      </c>
      <c r="M15" s="26">
        <v>1092.3630000000001</v>
      </c>
      <c r="N15" s="203">
        <v>6457.6135404000006</v>
      </c>
      <c r="O15" s="26">
        <v>1046.2739999999999</v>
      </c>
      <c r="P15" s="26">
        <v>745.11270000000002</v>
      </c>
      <c r="Q15" s="26">
        <v>65.506180000000001</v>
      </c>
      <c r="R15" s="26">
        <v>159.0479</v>
      </c>
      <c r="S15" s="26">
        <v>1401.691</v>
      </c>
      <c r="T15" s="26">
        <v>518.14530000000002</v>
      </c>
      <c r="U15" s="26">
        <v>761.74429999999995</v>
      </c>
      <c r="V15" s="203">
        <v>4697.5213800000001</v>
      </c>
      <c r="W15" s="26">
        <v>316.5607</v>
      </c>
      <c r="X15" s="26">
        <v>1959.088</v>
      </c>
      <c r="Y15" s="26">
        <v>115.0838</v>
      </c>
      <c r="Z15" s="26">
        <v>119.08110000000001</v>
      </c>
      <c r="AA15" s="26">
        <v>212.14240000000001</v>
      </c>
      <c r="AB15" s="203">
        <v>2721.9559999999997</v>
      </c>
      <c r="AC15" s="26">
        <v>1205.6492395999999</v>
      </c>
      <c r="AD15" s="26">
        <v>144.5596314</v>
      </c>
      <c r="AE15" s="26">
        <v>742.28378210000005</v>
      </c>
      <c r="AF15" s="26">
        <v>479.55489999999998</v>
      </c>
      <c r="AG15" s="26">
        <v>951.25580000000002</v>
      </c>
      <c r="AH15" s="26">
        <v>484.11180000000002</v>
      </c>
      <c r="AI15" s="26">
        <v>896.76549999999997</v>
      </c>
      <c r="AJ15" s="203">
        <v>4904.1806531000002</v>
      </c>
      <c r="AK15" s="26">
        <v>19286.770673499999</v>
      </c>
    </row>
    <row r="16" spans="1:41" x14ac:dyDescent="0.3">
      <c r="A16" s="196" t="s">
        <v>212</v>
      </c>
      <c r="B16" s="229">
        <v>1444.9455</v>
      </c>
      <c r="C16" s="229">
        <v>2960.4218785000003</v>
      </c>
      <c r="D16" s="229">
        <v>1148.171128</v>
      </c>
      <c r="E16" s="203">
        <v>5553.5385065</v>
      </c>
      <c r="F16" s="229">
        <v>5595.880083</v>
      </c>
      <c r="G16" s="229">
        <v>7772.4771498</v>
      </c>
      <c r="H16" s="229">
        <v>2871.4690000000001</v>
      </c>
      <c r="I16" s="229">
        <v>4187.3508550000006</v>
      </c>
      <c r="J16" s="229">
        <v>4670.0609000000004</v>
      </c>
      <c r="K16" s="229">
        <v>6770.1256108000007</v>
      </c>
      <c r="L16" s="229">
        <v>14917.385</v>
      </c>
      <c r="M16" s="229">
        <v>11062.030999999999</v>
      </c>
      <c r="N16" s="203">
        <v>57846.779598599998</v>
      </c>
      <c r="O16" s="229">
        <v>7535.3814999999995</v>
      </c>
      <c r="P16" s="229">
        <v>4948.3464999999997</v>
      </c>
      <c r="Q16" s="229">
        <v>787.13670000000013</v>
      </c>
      <c r="R16" s="229">
        <v>1418.3436999999999</v>
      </c>
      <c r="S16" s="229">
        <v>8928.5905000000002</v>
      </c>
      <c r="T16" s="229">
        <v>4245.9871819999998</v>
      </c>
      <c r="U16" s="229">
        <v>4474.9269999999997</v>
      </c>
      <c r="V16" s="203">
        <v>32338.713082000002</v>
      </c>
      <c r="W16" s="229">
        <v>7791.1591324999999</v>
      </c>
      <c r="X16" s="229">
        <v>11685.177</v>
      </c>
      <c r="Y16" s="229">
        <v>1525.4712</v>
      </c>
      <c r="Z16" s="229">
        <v>2268.1804000000002</v>
      </c>
      <c r="AA16" s="229">
        <v>9198.2340000000004</v>
      </c>
      <c r="AB16" s="203">
        <v>32468.221732500002</v>
      </c>
      <c r="AC16" s="229">
        <v>11627.166420000001</v>
      </c>
      <c r="AD16" s="229">
        <v>9422.3606565999999</v>
      </c>
      <c r="AE16" s="229">
        <v>19547.0907444</v>
      </c>
      <c r="AF16" s="229">
        <v>15247.2159293</v>
      </c>
      <c r="AG16" s="229">
        <v>18995.504499999999</v>
      </c>
      <c r="AH16" s="229">
        <v>16434.042398100002</v>
      </c>
      <c r="AI16" s="229">
        <v>12938.892393</v>
      </c>
      <c r="AJ16" s="203">
        <v>104212.27304140001</v>
      </c>
      <c r="AK16" s="229">
        <v>232419.52596099998</v>
      </c>
      <c r="AL16" s="81"/>
    </row>
    <row r="17" spans="1:38" x14ac:dyDescent="0.3">
      <c r="A17" s="254" t="s">
        <v>94</v>
      </c>
      <c r="B17" s="26">
        <v>281.9529</v>
      </c>
      <c r="C17" s="26">
        <v>1209.9815600000002</v>
      </c>
      <c r="D17" s="26">
        <v>427.47573999999997</v>
      </c>
      <c r="E17" s="203">
        <v>1919.4102000000003</v>
      </c>
      <c r="F17" s="26">
        <v>1178.414552</v>
      </c>
      <c r="G17" s="26">
        <v>1469.4789895000001</v>
      </c>
      <c r="H17" s="26">
        <v>1036.07</v>
      </c>
      <c r="I17" s="26">
        <v>619.23885499999994</v>
      </c>
      <c r="J17" s="26">
        <v>537.19809999999995</v>
      </c>
      <c r="K17" s="26">
        <v>470.12161079999998</v>
      </c>
      <c r="L17" s="26">
        <v>1530.7929999999999</v>
      </c>
      <c r="M17" s="26">
        <v>1393.329</v>
      </c>
      <c r="N17" s="203">
        <v>8234.6441072999987</v>
      </c>
      <c r="O17" s="26">
        <v>924.50490000000002</v>
      </c>
      <c r="P17" s="26">
        <v>700.88250000000005</v>
      </c>
      <c r="Q17" s="26">
        <v>556.17646000000002</v>
      </c>
      <c r="R17" s="26">
        <v>452.12869999999998</v>
      </c>
      <c r="S17" s="26">
        <v>532.14049999999997</v>
      </c>
      <c r="T17" s="26">
        <v>1861.765449</v>
      </c>
      <c r="U17" s="26">
        <v>1503.0419999999999</v>
      </c>
      <c r="V17" s="203">
        <v>6530.6405090000007</v>
      </c>
      <c r="W17" s="26">
        <v>1330.583842</v>
      </c>
      <c r="X17" s="26">
        <v>2190.105</v>
      </c>
      <c r="Y17" s="26">
        <v>352.04489999999998</v>
      </c>
      <c r="Z17" s="26">
        <v>1170.576</v>
      </c>
      <c r="AA17" s="26">
        <v>3993.982</v>
      </c>
      <c r="AB17" s="203">
        <v>9037.2917419999994</v>
      </c>
      <c r="AC17" s="26">
        <v>8655.3727200000012</v>
      </c>
      <c r="AD17" s="26">
        <v>6461.2801600000003</v>
      </c>
      <c r="AE17" s="26">
        <v>8598.3152000000009</v>
      </c>
      <c r="AF17" s="26">
        <v>11100.170427999999</v>
      </c>
      <c r="AG17" s="26">
        <v>13043.57</v>
      </c>
      <c r="AH17" s="26">
        <v>12757.053740000001</v>
      </c>
      <c r="AI17" s="26">
        <v>3836.9074700000001</v>
      </c>
      <c r="AJ17" s="203">
        <v>64452.669718000005</v>
      </c>
      <c r="AK17" s="26">
        <v>90174.656276299997</v>
      </c>
    </row>
    <row r="18" spans="1:38" x14ac:dyDescent="0.3">
      <c r="A18" s="254" t="s">
        <v>95</v>
      </c>
      <c r="B18" s="26">
        <v>122.7086</v>
      </c>
      <c r="C18" s="26">
        <v>876.43951849999996</v>
      </c>
      <c r="D18" s="26">
        <v>268.30068799999998</v>
      </c>
      <c r="E18" s="203">
        <v>1267.4488065</v>
      </c>
      <c r="F18" s="26">
        <v>2631.0535199999999</v>
      </c>
      <c r="G18" s="26">
        <v>1372.0372613</v>
      </c>
      <c r="H18" s="26">
        <v>912.32920000000001</v>
      </c>
      <c r="I18" s="26">
        <v>1339.239</v>
      </c>
      <c r="J18" s="26">
        <v>766.04880000000003</v>
      </c>
      <c r="K18" s="26">
        <v>1957.32</v>
      </c>
      <c r="L18" s="26">
        <v>1746.922</v>
      </c>
      <c r="M18" s="26">
        <v>1463.201</v>
      </c>
      <c r="N18" s="203">
        <v>12188.150781299999</v>
      </c>
      <c r="O18" s="26">
        <v>906.99260000000004</v>
      </c>
      <c r="P18" s="26">
        <v>1464.617</v>
      </c>
      <c r="Q18" s="26">
        <v>30.28884</v>
      </c>
      <c r="R18" s="26">
        <v>374.58519999999999</v>
      </c>
      <c r="S18" s="26">
        <v>1175.3810000000001</v>
      </c>
      <c r="T18" s="26">
        <v>265.22309999999999</v>
      </c>
      <c r="U18" s="26">
        <v>252.47800000000001</v>
      </c>
      <c r="V18" s="203">
        <v>4469.56574</v>
      </c>
      <c r="W18" s="26">
        <v>1887.2833241000001</v>
      </c>
      <c r="X18" s="26">
        <v>2628.8809999999999</v>
      </c>
      <c r="Y18" s="26">
        <v>382.5437</v>
      </c>
      <c r="Z18" s="26">
        <v>308.94150000000002</v>
      </c>
      <c r="AA18" s="26">
        <v>2222.0239999999999</v>
      </c>
      <c r="AB18" s="203">
        <v>7429.6735241000006</v>
      </c>
      <c r="AC18" s="26">
        <v>1159.8639029999999</v>
      </c>
      <c r="AD18" s="26">
        <v>654.58132760000001</v>
      </c>
      <c r="AE18" s="26">
        <v>2695.7374629999999</v>
      </c>
      <c r="AF18" s="26">
        <v>1051.4158973000001</v>
      </c>
      <c r="AG18" s="26">
        <v>320.66649999999998</v>
      </c>
      <c r="AH18" s="26">
        <v>1131.6261054000001</v>
      </c>
      <c r="AI18" s="26">
        <v>1784.6889550000001</v>
      </c>
      <c r="AJ18" s="203">
        <v>8798.5801513000006</v>
      </c>
      <c r="AK18" s="26">
        <v>34153.419003200004</v>
      </c>
    </row>
    <row r="19" spans="1:38" x14ac:dyDescent="0.3">
      <c r="A19" s="254" t="s">
        <v>93</v>
      </c>
      <c r="B19" s="26">
        <v>1040.2840000000001</v>
      </c>
      <c r="C19" s="26">
        <v>874.00080000000003</v>
      </c>
      <c r="D19" s="26">
        <v>452.3947</v>
      </c>
      <c r="E19" s="203">
        <v>2366.6795000000002</v>
      </c>
      <c r="F19" s="26">
        <v>1786.4120109999999</v>
      </c>
      <c r="G19" s="26">
        <v>4930.9608990000006</v>
      </c>
      <c r="H19" s="26">
        <v>923.06979999999999</v>
      </c>
      <c r="I19" s="26">
        <v>2228.873</v>
      </c>
      <c r="J19" s="26">
        <v>3366.8139999999999</v>
      </c>
      <c r="K19" s="26">
        <v>4342.6840000000002</v>
      </c>
      <c r="L19" s="26">
        <v>11639.67</v>
      </c>
      <c r="M19" s="26">
        <v>8205.5010000000002</v>
      </c>
      <c r="N19" s="203">
        <v>37423.984710000004</v>
      </c>
      <c r="O19" s="26">
        <v>5703.884</v>
      </c>
      <c r="P19" s="26">
        <v>2782.8470000000002</v>
      </c>
      <c r="Q19" s="26">
        <v>200.67140000000001</v>
      </c>
      <c r="R19" s="26">
        <v>591.62980000000005</v>
      </c>
      <c r="S19" s="26">
        <v>7221.0690000000004</v>
      </c>
      <c r="T19" s="26">
        <v>2118.9986330000002</v>
      </c>
      <c r="U19" s="26">
        <v>2719.4070000000002</v>
      </c>
      <c r="V19" s="203">
        <v>21338.506832999999</v>
      </c>
      <c r="W19" s="26">
        <v>4573.2919664000001</v>
      </c>
      <c r="X19" s="26">
        <v>6866.1909999999998</v>
      </c>
      <c r="Y19" s="26">
        <v>790.88260000000002</v>
      </c>
      <c r="Z19" s="26">
        <v>788.66290000000004</v>
      </c>
      <c r="AA19" s="26">
        <v>2982.2280000000001</v>
      </c>
      <c r="AB19" s="203">
        <v>16001.256466399998</v>
      </c>
      <c r="AC19" s="26">
        <v>1811.929797</v>
      </c>
      <c r="AD19" s="26">
        <v>2306.4991689999997</v>
      </c>
      <c r="AE19" s="26">
        <v>8253.0380814</v>
      </c>
      <c r="AF19" s="26">
        <v>3095.6296040000002</v>
      </c>
      <c r="AG19" s="26">
        <v>5631.268</v>
      </c>
      <c r="AH19" s="26">
        <v>2545.3625526999999</v>
      </c>
      <c r="AI19" s="26">
        <v>7317.2959680000004</v>
      </c>
      <c r="AJ19" s="203">
        <v>30961.023172100002</v>
      </c>
      <c r="AK19" s="26">
        <v>108091.45068150001</v>
      </c>
    </row>
    <row r="20" spans="1:38" x14ac:dyDescent="0.3">
      <c r="A20" s="196" t="s">
        <v>96</v>
      </c>
      <c r="B20" s="229">
        <v>1246.59602</v>
      </c>
      <c r="C20" s="229">
        <v>5498.877391</v>
      </c>
      <c r="D20" s="229">
        <v>1266.0016357000002</v>
      </c>
      <c r="E20" s="203">
        <v>8011.4750467000003</v>
      </c>
      <c r="F20" s="229">
        <v>12701.554199</v>
      </c>
      <c r="G20" s="229">
        <v>14705.6474918</v>
      </c>
      <c r="H20" s="229">
        <v>5884.5878999999995</v>
      </c>
      <c r="I20" s="229">
        <v>7749.7936380000001</v>
      </c>
      <c r="J20" s="229">
        <v>7193.7044000000005</v>
      </c>
      <c r="K20" s="229">
        <v>15805.375554999999</v>
      </c>
      <c r="L20" s="229">
        <v>11528.27792</v>
      </c>
      <c r="M20" s="229">
        <v>12676.11889</v>
      </c>
      <c r="N20" s="203">
        <v>88245.059993799994</v>
      </c>
      <c r="O20" s="229">
        <v>10288.562099999999</v>
      </c>
      <c r="P20" s="229">
        <v>8641.4194000000007</v>
      </c>
      <c r="Q20" s="229">
        <v>2892.3421974000003</v>
      </c>
      <c r="R20" s="229">
        <v>2584.6855580000001</v>
      </c>
      <c r="S20" s="229">
        <v>5974.5655999999999</v>
      </c>
      <c r="T20" s="229">
        <v>8470.7912390000001</v>
      </c>
      <c r="U20" s="229">
        <v>8053.4991000000009</v>
      </c>
      <c r="V20" s="203">
        <v>46905.865194400001</v>
      </c>
      <c r="W20" s="229">
        <v>11477.532578</v>
      </c>
      <c r="X20" s="229">
        <v>12462.578454</v>
      </c>
      <c r="Y20" s="229">
        <v>6378.5506800000003</v>
      </c>
      <c r="Z20" s="229">
        <v>11836.10103</v>
      </c>
      <c r="AA20" s="229">
        <v>11812.769035000001</v>
      </c>
      <c r="AB20" s="203">
        <v>53967.531776999997</v>
      </c>
      <c r="AC20" s="229">
        <v>8189.8915273999992</v>
      </c>
      <c r="AD20" s="229">
        <v>34015.534083999999</v>
      </c>
      <c r="AE20" s="229">
        <v>20004.320084300001</v>
      </c>
      <c r="AF20" s="229">
        <v>15190.475759500001</v>
      </c>
      <c r="AG20" s="229">
        <v>20640.311159999997</v>
      </c>
      <c r="AH20" s="229">
        <v>16680.891241000001</v>
      </c>
      <c r="AI20" s="229">
        <v>19280.098543199998</v>
      </c>
      <c r="AJ20" s="203">
        <v>134001.52239940001</v>
      </c>
      <c r="AK20" s="229">
        <v>331131.45441130002</v>
      </c>
      <c r="AL20" s="81"/>
    </row>
    <row r="21" spans="1:38" x14ac:dyDescent="0.3">
      <c r="A21" s="196" t="s">
        <v>213</v>
      </c>
      <c r="B21" s="229">
        <v>1042.6088</v>
      </c>
      <c r="C21" s="229">
        <v>4841.4800109999996</v>
      </c>
      <c r="D21" s="229">
        <v>1128.767474</v>
      </c>
      <c r="E21" s="203">
        <v>7012.8562849999998</v>
      </c>
      <c r="F21" s="229">
        <v>9472.7199510000009</v>
      </c>
      <c r="G21" s="229">
        <v>11215.823418800001</v>
      </c>
      <c r="H21" s="229">
        <v>4455.4529999999995</v>
      </c>
      <c r="I21" s="229">
        <v>5699.0540949999995</v>
      </c>
      <c r="J21" s="229">
        <v>5041.9140000000007</v>
      </c>
      <c r="K21" s="229">
        <v>10872.581455</v>
      </c>
      <c r="L21" s="229">
        <v>7521.7150000000001</v>
      </c>
      <c r="M21" s="229">
        <v>9056.1375900000003</v>
      </c>
      <c r="N21" s="203">
        <v>63335.398509799998</v>
      </c>
      <c r="O21" s="229">
        <v>8485.8819999999996</v>
      </c>
      <c r="P21" s="229">
        <v>6026.4470000000001</v>
      </c>
      <c r="Q21" s="229">
        <v>2611.6248624</v>
      </c>
      <c r="R21" s="229">
        <v>2002.923108</v>
      </c>
      <c r="S21" s="229">
        <v>3909.8252000000002</v>
      </c>
      <c r="T21" s="229">
        <v>7893.5748489999996</v>
      </c>
      <c r="U21" s="229">
        <v>5205.3680000000004</v>
      </c>
      <c r="V21" s="203">
        <v>36135.645019399999</v>
      </c>
      <c r="W21" s="229">
        <v>10064.520978</v>
      </c>
      <c r="X21" s="229">
        <v>11816.841700000001</v>
      </c>
      <c r="Y21" s="229">
        <v>6155.1471000000001</v>
      </c>
      <c r="Z21" s="229">
        <v>10697.7516</v>
      </c>
      <c r="AA21" s="229">
        <v>10430.181</v>
      </c>
      <c r="AB21" s="203">
        <v>49164.442377999992</v>
      </c>
      <c r="AC21" s="229">
        <v>7075.1964099999996</v>
      </c>
      <c r="AD21" s="229">
        <v>28877.051190000002</v>
      </c>
      <c r="AE21" s="229">
        <v>15238.454682</v>
      </c>
      <c r="AF21" s="229">
        <v>13017.782303</v>
      </c>
      <c r="AG21" s="229">
        <v>18423.9388</v>
      </c>
      <c r="AH21" s="229">
        <v>15144.198037</v>
      </c>
      <c r="AI21" s="229">
        <v>15680.186159999999</v>
      </c>
      <c r="AJ21" s="203">
        <v>113456.80758199999</v>
      </c>
      <c r="AK21" s="229">
        <v>269105.14977420005</v>
      </c>
      <c r="AL21" s="81"/>
    </row>
    <row r="22" spans="1:38" x14ac:dyDescent="0.3">
      <c r="A22" s="249" t="s">
        <v>97</v>
      </c>
      <c r="B22" s="26">
        <v>1007.939</v>
      </c>
      <c r="C22" s="26">
        <v>4755.309671</v>
      </c>
      <c r="D22" s="26">
        <v>1102.777844</v>
      </c>
      <c r="E22" s="203">
        <v>6866.0265150000005</v>
      </c>
      <c r="F22" s="26">
        <v>8051.5269509999998</v>
      </c>
      <c r="G22" s="26">
        <v>9809.7576100000006</v>
      </c>
      <c r="H22" s="26">
        <v>1032.4559999999999</v>
      </c>
      <c r="I22" s="26">
        <v>3399.7720949999998</v>
      </c>
      <c r="J22" s="26">
        <v>1124.71</v>
      </c>
      <c r="K22" s="26">
        <v>8301.9884550000006</v>
      </c>
      <c r="L22" s="26">
        <v>4983.1859999999997</v>
      </c>
      <c r="M22" s="26">
        <v>8382.8366900000001</v>
      </c>
      <c r="N22" s="203">
        <v>45086.233800999995</v>
      </c>
      <c r="O22" s="26">
        <v>2959.7959999999998</v>
      </c>
      <c r="P22" s="26">
        <v>1212.6389999999999</v>
      </c>
      <c r="Q22" s="26">
        <v>31.329254899999999</v>
      </c>
      <c r="R22" s="26">
        <v>9.2651079999999997</v>
      </c>
      <c r="S22" s="26">
        <v>612.13319999999999</v>
      </c>
      <c r="T22" s="26">
        <v>5812.9688489999999</v>
      </c>
      <c r="U22" s="26">
        <v>1862.691</v>
      </c>
      <c r="V22" s="203">
        <v>12500.822411899999</v>
      </c>
      <c r="W22" s="26">
        <v>5309.4440000000004</v>
      </c>
      <c r="X22" s="26">
        <v>886.90170000000001</v>
      </c>
      <c r="Y22" s="26">
        <v>229.78210000000001</v>
      </c>
      <c r="Z22" s="26">
        <v>506.48160000000001</v>
      </c>
      <c r="AA22" s="26">
        <v>2848.192</v>
      </c>
      <c r="AB22" s="203">
        <v>9780.8014000000003</v>
      </c>
      <c r="AC22" s="26">
        <v>6737.7703099999999</v>
      </c>
      <c r="AD22" s="26">
        <v>28029.239099999999</v>
      </c>
      <c r="AE22" s="26">
        <v>14260.73941</v>
      </c>
      <c r="AF22" s="26">
        <v>12584.911203</v>
      </c>
      <c r="AG22" s="26">
        <v>11709.9848</v>
      </c>
      <c r="AH22" s="26">
        <v>14276.759937000001</v>
      </c>
      <c r="AI22" s="26">
        <v>15493.47466</v>
      </c>
      <c r="AJ22" s="203">
        <v>103092.87942000001</v>
      </c>
      <c r="AK22" s="26">
        <v>177326.76354790002</v>
      </c>
    </row>
    <row r="23" spans="1:38" x14ac:dyDescent="0.3">
      <c r="A23" s="254" t="s">
        <v>98</v>
      </c>
      <c r="B23" s="26">
        <v>34.669800000000002</v>
      </c>
      <c r="C23" s="26">
        <v>86.170339999999996</v>
      </c>
      <c r="D23" s="26">
        <v>25.989629999999998</v>
      </c>
      <c r="E23" s="203">
        <v>146.82977</v>
      </c>
      <c r="F23" s="26">
        <v>1421.193</v>
      </c>
      <c r="G23" s="26">
        <v>1406.0658088</v>
      </c>
      <c r="H23" s="26">
        <v>3422.9969999999998</v>
      </c>
      <c r="I23" s="26">
        <v>2299.2820000000002</v>
      </c>
      <c r="J23" s="26">
        <v>3917.2040000000002</v>
      </c>
      <c r="K23" s="26">
        <v>2570.5929999999998</v>
      </c>
      <c r="L23" s="26">
        <v>2538.529</v>
      </c>
      <c r="M23" s="26">
        <v>673.30089999999996</v>
      </c>
      <c r="N23" s="203">
        <v>18249.164708799995</v>
      </c>
      <c r="O23" s="26">
        <v>5526.0860000000002</v>
      </c>
      <c r="P23" s="26">
        <v>4813.808</v>
      </c>
      <c r="Q23" s="26">
        <v>2580.2956075000002</v>
      </c>
      <c r="R23" s="26">
        <v>1993.6579999999999</v>
      </c>
      <c r="S23" s="26">
        <v>3297.692</v>
      </c>
      <c r="T23" s="26">
        <v>2080.6060000000002</v>
      </c>
      <c r="U23" s="26">
        <v>3342.6770000000001</v>
      </c>
      <c r="V23" s="203">
        <v>23634.822607499998</v>
      </c>
      <c r="W23" s="26">
        <v>4755.0769779999991</v>
      </c>
      <c r="X23" s="26">
        <v>10929.94</v>
      </c>
      <c r="Y23" s="26">
        <v>5925.3649999999998</v>
      </c>
      <c r="Z23" s="26">
        <v>10191.27</v>
      </c>
      <c r="AA23" s="26">
        <v>7581.9889999999996</v>
      </c>
      <c r="AB23" s="203">
        <v>39383.640977999996</v>
      </c>
      <c r="AC23" s="26">
        <v>337.42610000000002</v>
      </c>
      <c r="AD23" s="26">
        <v>847.81209000000001</v>
      </c>
      <c r="AE23" s="26">
        <v>977.71527200000003</v>
      </c>
      <c r="AF23" s="26">
        <v>432.87110000000001</v>
      </c>
      <c r="AG23" s="26">
        <v>6713.9539999999997</v>
      </c>
      <c r="AH23" s="26">
        <v>867.43809999999996</v>
      </c>
      <c r="AI23" s="26">
        <v>186.7115</v>
      </c>
      <c r="AJ23" s="203">
        <v>10363.928161999998</v>
      </c>
      <c r="AK23" s="26">
        <v>91778.386226300019</v>
      </c>
    </row>
    <row r="24" spans="1:38" x14ac:dyDescent="0.3">
      <c r="A24" s="254" t="s">
        <v>100</v>
      </c>
      <c r="B24" s="26">
        <v>3.66628</v>
      </c>
      <c r="C24" s="26">
        <v>68.579880000000003</v>
      </c>
      <c r="D24" s="26">
        <v>0.92037170000000001</v>
      </c>
      <c r="E24" s="203">
        <v>73.166531700000007</v>
      </c>
      <c r="F24" s="26">
        <v>263.06299999999999</v>
      </c>
      <c r="G24" s="26">
        <v>138.2389</v>
      </c>
      <c r="H24" s="26">
        <v>397.53089999999997</v>
      </c>
      <c r="I24" s="26">
        <v>224.91290000000001</v>
      </c>
      <c r="J24" s="26">
        <v>1166.673</v>
      </c>
      <c r="K24" s="26">
        <v>153.8031</v>
      </c>
      <c r="L24" s="26">
        <v>314.2647</v>
      </c>
      <c r="M24" s="26">
        <v>324.02030000000002</v>
      </c>
      <c r="N24" s="203">
        <v>2982.5068000000006</v>
      </c>
      <c r="O24" s="26">
        <v>429.56659999999999</v>
      </c>
      <c r="P24" s="26">
        <v>859.2364</v>
      </c>
      <c r="Q24" s="26">
        <v>280.71733499999999</v>
      </c>
      <c r="R24" s="26">
        <v>528.81449999999995</v>
      </c>
      <c r="S24" s="26">
        <v>429.33839999999998</v>
      </c>
      <c r="T24" s="26">
        <v>47.95682</v>
      </c>
      <c r="U24" s="26">
        <v>89.5124</v>
      </c>
      <c r="V24" s="203">
        <v>2665.1424549999997</v>
      </c>
      <c r="W24" s="26">
        <v>322.37</v>
      </c>
      <c r="X24" s="26">
        <v>242.28460000000001</v>
      </c>
      <c r="Y24" s="26">
        <v>162.5162</v>
      </c>
      <c r="Z24" s="26">
        <v>1050.2159999999999</v>
      </c>
      <c r="AA24" s="26">
        <v>1052.579</v>
      </c>
      <c r="AB24" s="203">
        <v>2829.9657999999999</v>
      </c>
      <c r="AC24" s="26">
        <v>234.4309714</v>
      </c>
      <c r="AD24" s="26">
        <v>238.0368</v>
      </c>
      <c r="AE24" s="26">
        <v>565.16309999999999</v>
      </c>
      <c r="AF24" s="26">
        <v>877.8332355</v>
      </c>
      <c r="AG24" s="26">
        <v>91.798180000000002</v>
      </c>
      <c r="AH24" s="26">
        <v>34.17597</v>
      </c>
      <c r="AI24" s="26">
        <v>19.54494</v>
      </c>
      <c r="AJ24" s="203">
        <v>2060.9831969000002</v>
      </c>
      <c r="AK24" s="26">
        <v>10611.7647836</v>
      </c>
    </row>
    <row r="25" spans="1:38" x14ac:dyDescent="0.3">
      <c r="A25" s="254" t="s">
        <v>99</v>
      </c>
      <c r="B25" s="26">
        <v>53.928939999999997</v>
      </c>
      <c r="C25" s="26">
        <v>233.2637</v>
      </c>
      <c r="D25" s="26">
        <v>79.106589999999997</v>
      </c>
      <c r="E25" s="203">
        <v>366.29922999999997</v>
      </c>
      <c r="F25" s="26">
        <v>1376.2190000000001</v>
      </c>
      <c r="G25" s="26">
        <v>858.16920000000005</v>
      </c>
      <c r="H25" s="26">
        <v>0</v>
      </c>
      <c r="I25" s="26">
        <v>160.34880000000001</v>
      </c>
      <c r="J25" s="26">
        <v>0</v>
      </c>
      <c r="K25" s="26">
        <v>1274.5150000000001</v>
      </c>
      <c r="L25" s="26">
        <v>24.74222</v>
      </c>
      <c r="M25" s="26">
        <v>1249.347</v>
      </c>
      <c r="N25" s="203">
        <v>4943.3412200000002</v>
      </c>
      <c r="O25" s="26">
        <v>162.28749999999999</v>
      </c>
      <c r="P25" s="26">
        <v>0</v>
      </c>
      <c r="Q25" s="26">
        <v>0</v>
      </c>
      <c r="R25" s="26">
        <v>0</v>
      </c>
      <c r="S25" s="26">
        <v>0</v>
      </c>
      <c r="T25" s="26">
        <v>52.186770000000003</v>
      </c>
      <c r="U25" s="26">
        <v>797.84870000000001</v>
      </c>
      <c r="V25" s="203">
        <v>1012.3229699999999</v>
      </c>
      <c r="W25" s="26">
        <v>237.07820000000001</v>
      </c>
      <c r="X25" s="26">
        <v>1.2329540000000001</v>
      </c>
      <c r="Y25" s="26">
        <v>0</v>
      </c>
      <c r="Z25" s="26">
        <v>0</v>
      </c>
      <c r="AA25" s="26">
        <v>324.5061</v>
      </c>
      <c r="AB25" s="203">
        <v>562.81725400000005</v>
      </c>
      <c r="AC25" s="26">
        <v>755.15970000000004</v>
      </c>
      <c r="AD25" s="26">
        <v>3720.7279039999999</v>
      </c>
      <c r="AE25" s="26">
        <v>3894.6464223000003</v>
      </c>
      <c r="AF25" s="26">
        <v>943.43818099999999</v>
      </c>
      <c r="AG25" s="26">
        <v>1346.654</v>
      </c>
      <c r="AH25" s="26">
        <v>589.09960000000001</v>
      </c>
      <c r="AI25" s="26">
        <v>2848.6453619999997</v>
      </c>
      <c r="AJ25" s="203">
        <v>14098.371169299999</v>
      </c>
      <c r="AK25" s="26">
        <v>20983.151843299998</v>
      </c>
    </row>
    <row r="26" spans="1:38" x14ac:dyDescent="0.3">
      <c r="A26" s="249" t="s">
        <v>102</v>
      </c>
      <c r="B26" s="26">
        <v>146.392</v>
      </c>
      <c r="C26" s="26">
        <v>355.55380000000002</v>
      </c>
      <c r="D26" s="26">
        <v>57.2072</v>
      </c>
      <c r="E26" s="203">
        <v>559.15300000000002</v>
      </c>
      <c r="F26" s="26">
        <v>1589.552248</v>
      </c>
      <c r="G26" s="26">
        <v>2493.4159730000001</v>
      </c>
      <c r="H26" s="26">
        <v>1031.604</v>
      </c>
      <c r="I26" s="26">
        <v>1665.4778429999999</v>
      </c>
      <c r="J26" s="26">
        <v>985.11739999999998</v>
      </c>
      <c r="K26" s="26">
        <v>3504.4760000000001</v>
      </c>
      <c r="L26" s="26">
        <v>3667.556</v>
      </c>
      <c r="M26" s="26">
        <v>2046.614</v>
      </c>
      <c r="N26" s="203">
        <v>16983.813464000003</v>
      </c>
      <c r="O26" s="26">
        <v>1210.826</v>
      </c>
      <c r="P26" s="26">
        <v>1755.7360000000001</v>
      </c>
      <c r="Q26" s="26">
        <v>0</v>
      </c>
      <c r="R26" s="26">
        <v>52.947949999999999</v>
      </c>
      <c r="S26" s="26">
        <v>1635.402</v>
      </c>
      <c r="T26" s="26">
        <v>477.07279999999997</v>
      </c>
      <c r="U26" s="26">
        <v>1960.77</v>
      </c>
      <c r="V26" s="203">
        <v>7092.7547500000001</v>
      </c>
      <c r="W26" s="26">
        <v>853.5634</v>
      </c>
      <c r="X26" s="26">
        <v>402.2192</v>
      </c>
      <c r="Y26" s="26">
        <v>60.88738</v>
      </c>
      <c r="Z26" s="26">
        <v>88.133430000000004</v>
      </c>
      <c r="AA26" s="26">
        <v>5.5029349999999999</v>
      </c>
      <c r="AB26" s="203">
        <v>1410.306345</v>
      </c>
      <c r="AC26" s="26">
        <v>125.104446</v>
      </c>
      <c r="AD26" s="26">
        <v>1179.71819</v>
      </c>
      <c r="AE26" s="26">
        <v>306.05588</v>
      </c>
      <c r="AF26" s="26">
        <v>351.42203999999998</v>
      </c>
      <c r="AG26" s="26">
        <v>777.92017999999996</v>
      </c>
      <c r="AH26" s="26">
        <v>913.41763400000002</v>
      </c>
      <c r="AI26" s="26">
        <v>731.72208120000005</v>
      </c>
      <c r="AJ26" s="203">
        <v>4385.3604512000002</v>
      </c>
      <c r="AK26" s="26">
        <v>30431.388010200015</v>
      </c>
    </row>
    <row r="27" spans="1:38" x14ac:dyDescent="0.3">
      <c r="A27" s="196" t="s">
        <v>214</v>
      </c>
      <c r="B27" s="229">
        <v>211.99975999999998</v>
      </c>
      <c r="C27" s="229">
        <v>362.8600543</v>
      </c>
      <c r="D27" s="229">
        <v>202.50534320000003</v>
      </c>
      <c r="E27" s="203">
        <v>777.3651574999999</v>
      </c>
      <c r="F27" s="229">
        <v>768.36236719999999</v>
      </c>
      <c r="G27" s="229">
        <v>259.53903829999996</v>
      </c>
      <c r="H27" s="229">
        <v>283.10610000000003</v>
      </c>
      <c r="I27" s="229">
        <v>210.0115859</v>
      </c>
      <c r="J27" s="229">
        <v>642.01156140000001</v>
      </c>
      <c r="K27" s="229">
        <v>687.7627</v>
      </c>
      <c r="L27" s="229">
        <v>198.178822</v>
      </c>
      <c r="M27" s="229">
        <v>817.94529999999997</v>
      </c>
      <c r="N27" s="203">
        <v>3866.9174748</v>
      </c>
      <c r="O27" s="229">
        <v>441.89679999999998</v>
      </c>
      <c r="P27" s="229">
        <v>1124.7941000000001</v>
      </c>
      <c r="Q27" s="229">
        <v>1202.6100069000001</v>
      </c>
      <c r="R27" s="229">
        <v>316.68536999999998</v>
      </c>
      <c r="S27" s="229">
        <v>960.23779999999988</v>
      </c>
      <c r="T27" s="229">
        <v>852.12570800000003</v>
      </c>
      <c r="U27" s="229">
        <v>645.58249999999998</v>
      </c>
      <c r="V27" s="203">
        <v>5543.9322849</v>
      </c>
      <c r="W27" s="229">
        <v>419.69492769999999</v>
      </c>
      <c r="X27" s="229">
        <v>834.87469999999996</v>
      </c>
      <c r="Y27" s="229">
        <v>1150.2051999999999</v>
      </c>
      <c r="Z27" s="229">
        <v>641.26789999999994</v>
      </c>
      <c r="AA27" s="229">
        <v>743.98900000000003</v>
      </c>
      <c r="AB27" s="203">
        <v>3790.0317276999999</v>
      </c>
      <c r="AC27" s="229">
        <v>1710.4847764000001</v>
      </c>
      <c r="AD27" s="229">
        <v>537.12246970000001</v>
      </c>
      <c r="AE27" s="229">
        <v>333.14521999999999</v>
      </c>
      <c r="AF27" s="229">
        <v>522.5489986</v>
      </c>
      <c r="AG27" s="229">
        <v>147.72039999999998</v>
      </c>
      <c r="AH27" s="229">
        <v>841.9990229</v>
      </c>
      <c r="AI27" s="229">
        <v>1085.8819119</v>
      </c>
      <c r="AJ27" s="203">
        <v>5178.9027994999997</v>
      </c>
      <c r="AK27" s="229">
        <v>19157.149444399998</v>
      </c>
      <c r="AL27" s="81"/>
    </row>
    <row r="28" spans="1:38" x14ac:dyDescent="0.3">
      <c r="A28" s="254" t="s">
        <v>109</v>
      </c>
      <c r="B28" s="26">
        <v>187.07429999999999</v>
      </c>
      <c r="C28" s="26">
        <v>357.27508699999998</v>
      </c>
      <c r="D28" s="26">
        <v>151.86309790000001</v>
      </c>
      <c r="E28" s="203">
        <v>696.21248489999994</v>
      </c>
      <c r="F28" s="26">
        <v>634.18466720000004</v>
      </c>
      <c r="G28" s="26">
        <v>154.0566383</v>
      </c>
      <c r="H28" s="26">
        <v>283.10610000000003</v>
      </c>
      <c r="I28" s="26">
        <v>210.0115859</v>
      </c>
      <c r="J28" s="26">
        <v>605.94821139999999</v>
      </c>
      <c r="K28" s="26">
        <v>297.72730000000001</v>
      </c>
      <c r="L28" s="26">
        <v>188.9187</v>
      </c>
      <c r="M28" s="26">
        <v>384.81209999999999</v>
      </c>
      <c r="N28" s="203">
        <v>2758.7653028000004</v>
      </c>
      <c r="O28" s="26">
        <v>280.78930000000003</v>
      </c>
      <c r="P28" s="26">
        <v>532.0942</v>
      </c>
      <c r="Q28" s="26">
        <v>1135.3906569000001</v>
      </c>
      <c r="R28" s="26">
        <v>256.94119999999998</v>
      </c>
      <c r="S28" s="26">
        <v>686.25429999999994</v>
      </c>
      <c r="T28" s="26">
        <v>255.1842</v>
      </c>
      <c r="U28" s="26">
        <v>464.44709999999998</v>
      </c>
      <c r="V28" s="203">
        <v>3611.1009569000003</v>
      </c>
      <c r="W28" s="26">
        <v>393.60509769999999</v>
      </c>
      <c r="X28" s="26">
        <v>591.61959999999999</v>
      </c>
      <c r="Y28" s="26">
        <v>703.13040000000001</v>
      </c>
      <c r="Z28" s="26">
        <v>540.93499999999995</v>
      </c>
      <c r="AA28" s="26">
        <v>552.73969999999997</v>
      </c>
      <c r="AB28" s="203">
        <v>2782.0297977</v>
      </c>
      <c r="AC28" s="26">
        <v>940.5962753</v>
      </c>
      <c r="AD28" s="26">
        <v>470.54686020000003</v>
      </c>
      <c r="AE28" s="26">
        <v>286.99360000000001</v>
      </c>
      <c r="AF28" s="26">
        <v>377.46412509999999</v>
      </c>
      <c r="AG28" s="26">
        <v>118.371</v>
      </c>
      <c r="AH28" s="26">
        <v>129.2940911</v>
      </c>
      <c r="AI28" s="26">
        <v>308.37807850000002</v>
      </c>
      <c r="AJ28" s="203">
        <v>2631.6440302000001</v>
      </c>
      <c r="AK28" s="26">
        <v>12479.752572499998</v>
      </c>
    </row>
    <row r="29" spans="1:38" x14ac:dyDescent="0.3">
      <c r="A29" s="254" t="s">
        <v>103</v>
      </c>
      <c r="B29" s="26">
        <v>24.925460000000001</v>
      </c>
      <c r="C29" s="26">
        <v>5.5849672999999997</v>
      </c>
      <c r="D29" s="26">
        <v>50.642245299999999</v>
      </c>
      <c r="E29" s="203">
        <v>81.152672600000002</v>
      </c>
      <c r="F29" s="26">
        <v>134.17769999999999</v>
      </c>
      <c r="G29" s="26">
        <v>105.4824</v>
      </c>
      <c r="H29" s="26">
        <v>0</v>
      </c>
      <c r="I29" s="26">
        <v>0</v>
      </c>
      <c r="J29" s="26">
        <v>36.06335</v>
      </c>
      <c r="K29" s="26">
        <v>390.03539999999998</v>
      </c>
      <c r="L29" s="26">
        <v>9.2601220000000009</v>
      </c>
      <c r="M29" s="26">
        <v>433.13319999999999</v>
      </c>
      <c r="N29" s="203">
        <v>1108.1521720000001</v>
      </c>
      <c r="O29" s="26">
        <v>161.10749999999999</v>
      </c>
      <c r="P29" s="26">
        <v>592.69989999999996</v>
      </c>
      <c r="Q29" s="26">
        <v>67.219350000000006</v>
      </c>
      <c r="R29" s="26">
        <v>59.744169999999997</v>
      </c>
      <c r="S29" s="26">
        <v>273.98349999999999</v>
      </c>
      <c r="T29" s="26">
        <v>596.941508</v>
      </c>
      <c r="U29" s="26">
        <v>181.1354</v>
      </c>
      <c r="V29" s="203">
        <v>1932.8313280000002</v>
      </c>
      <c r="W29" s="26">
        <v>26.089829999999999</v>
      </c>
      <c r="X29" s="26">
        <v>243.2551</v>
      </c>
      <c r="Y29" s="26">
        <v>447.07479999999998</v>
      </c>
      <c r="Z29" s="26">
        <v>100.3329</v>
      </c>
      <c r="AA29" s="26">
        <v>191.24930000000001</v>
      </c>
      <c r="AB29" s="203">
        <v>1008.0019299999999</v>
      </c>
      <c r="AC29" s="26">
        <v>769.88850109999998</v>
      </c>
      <c r="AD29" s="26">
        <v>66.575609499999999</v>
      </c>
      <c r="AE29" s="26">
        <v>46.151620000000001</v>
      </c>
      <c r="AF29" s="26">
        <v>145.08487349999999</v>
      </c>
      <c r="AG29" s="26">
        <v>29.349399999999999</v>
      </c>
      <c r="AH29" s="26">
        <v>712.70493180000005</v>
      </c>
      <c r="AI29" s="26">
        <v>777.50383340000008</v>
      </c>
      <c r="AJ29" s="203">
        <v>2547.2587693</v>
      </c>
      <c r="AK29" s="26">
        <v>6677.3968718999995</v>
      </c>
    </row>
    <row r="30" spans="1:38" x14ac:dyDescent="0.3">
      <c r="A30" s="12" t="s">
        <v>104</v>
      </c>
      <c r="B30" s="229">
        <v>364.18090000000001</v>
      </c>
      <c r="C30" s="229">
        <v>1119.9439320000001</v>
      </c>
      <c r="D30" s="229">
        <v>124.125424</v>
      </c>
      <c r="E30" s="203">
        <v>1608.2502560000003</v>
      </c>
      <c r="F30" s="229">
        <v>370.51080000000002</v>
      </c>
      <c r="G30" s="229">
        <v>135.99109999999999</v>
      </c>
      <c r="H30" s="229">
        <v>751.92399999999998</v>
      </c>
      <c r="I30" s="229">
        <v>5.9083519999999998</v>
      </c>
      <c r="J30" s="229">
        <v>253.39279999999999</v>
      </c>
      <c r="K30" s="229">
        <v>267.4610571</v>
      </c>
      <c r="L30" s="229">
        <v>375.1601</v>
      </c>
      <c r="M30" s="229">
        <v>265.3691</v>
      </c>
      <c r="N30" s="203">
        <v>2425.7173091</v>
      </c>
      <c r="O30" s="229">
        <v>328.71350000000001</v>
      </c>
      <c r="P30" s="229">
        <v>595.09280000000001</v>
      </c>
      <c r="Q30" s="229">
        <v>192.16503299999999</v>
      </c>
      <c r="R30" s="229">
        <v>146.02529999999999</v>
      </c>
      <c r="S30" s="229">
        <v>331.40690000000001</v>
      </c>
      <c r="T30" s="229">
        <v>142.3434</v>
      </c>
      <c r="U30" s="229">
        <v>471.44080000000002</v>
      </c>
      <c r="V30" s="203">
        <v>2207.1877329999998</v>
      </c>
      <c r="W30" s="229">
        <v>148.38720000000001</v>
      </c>
      <c r="X30" s="229">
        <v>454.49099999999999</v>
      </c>
      <c r="Y30" s="229">
        <v>394.5514</v>
      </c>
      <c r="Z30" s="229">
        <v>310.65699999999998</v>
      </c>
      <c r="AA30" s="229">
        <v>116.535026</v>
      </c>
      <c r="AB30" s="203">
        <v>1424.6216259999999</v>
      </c>
      <c r="AC30" s="229">
        <v>1212.1267</v>
      </c>
      <c r="AD30" s="229">
        <v>29.610408</v>
      </c>
      <c r="AE30" s="229">
        <v>93.560704000000001</v>
      </c>
      <c r="AF30" s="229">
        <v>49.475307800000003</v>
      </c>
      <c r="AG30" s="229">
        <v>129.2687</v>
      </c>
      <c r="AH30" s="229">
        <v>187.88891580000001</v>
      </c>
      <c r="AI30" s="229">
        <v>339.646839</v>
      </c>
      <c r="AJ30" s="203">
        <v>2041.5775746000002</v>
      </c>
      <c r="AK30" s="229">
        <v>9707.3544987000023</v>
      </c>
    </row>
    <row r="31" spans="1:38" x14ac:dyDescent="0.3">
      <c r="A31" s="12" t="s">
        <v>110</v>
      </c>
      <c r="B31" s="229">
        <v>672.87339999999995</v>
      </c>
      <c r="C31" s="229">
        <v>519.72339999999997</v>
      </c>
      <c r="D31" s="229">
        <v>41.793695999999997</v>
      </c>
      <c r="E31" s="203">
        <v>1234.3904959999998</v>
      </c>
      <c r="F31" s="229">
        <v>1969.869389</v>
      </c>
      <c r="G31" s="229">
        <v>1597.2311999999999</v>
      </c>
      <c r="H31" s="229">
        <v>979.69050000000004</v>
      </c>
      <c r="I31" s="229">
        <v>870.26614500000005</v>
      </c>
      <c r="J31" s="229">
        <v>573.14323200000001</v>
      </c>
      <c r="K31" s="229">
        <v>1374.5846693999999</v>
      </c>
      <c r="L31" s="229">
        <v>900.31029999999998</v>
      </c>
      <c r="M31" s="229">
        <v>1763.895</v>
      </c>
      <c r="N31" s="203">
        <v>10028.990435400001</v>
      </c>
      <c r="O31" s="229">
        <v>747.12792000000002</v>
      </c>
      <c r="P31" s="229">
        <v>3443.337</v>
      </c>
      <c r="Q31" s="229">
        <v>591.79406899999992</v>
      </c>
      <c r="R31" s="229">
        <v>1325.211</v>
      </c>
      <c r="S31" s="229">
        <v>746.84540000000004</v>
      </c>
      <c r="T31" s="229">
        <v>2321.5985000000001</v>
      </c>
      <c r="U31" s="229">
        <v>3967.27225</v>
      </c>
      <c r="V31" s="203">
        <v>13143.186138999999</v>
      </c>
      <c r="W31" s="229">
        <v>1228.04754</v>
      </c>
      <c r="X31" s="229">
        <v>1402.1569999999999</v>
      </c>
      <c r="Y31" s="229">
        <v>375.58330000000001</v>
      </c>
      <c r="Z31" s="229">
        <v>410.5412</v>
      </c>
      <c r="AA31" s="229">
        <v>1008.54</v>
      </c>
      <c r="AB31" s="203">
        <v>4424.8690399999996</v>
      </c>
      <c r="AC31" s="229">
        <v>2695.7440012000002</v>
      </c>
      <c r="AD31" s="229">
        <v>966.42589999999996</v>
      </c>
      <c r="AE31" s="229">
        <v>3227.2060000000001</v>
      </c>
      <c r="AF31" s="229">
        <v>1089.8309999999999</v>
      </c>
      <c r="AG31" s="229">
        <v>1590.7225699999999</v>
      </c>
      <c r="AH31" s="229">
        <v>1369.2741000000001</v>
      </c>
      <c r="AI31" s="229">
        <v>154.25074649999999</v>
      </c>
      <c r="AJ31" s="203">
        <v>11093.454317700001</v>
      </c>
      <c r="AK31" s="229">
        <v>39924.8904281</v>
      </c>
    </row>
    <row r="32" spans="1:38" ht="17.25" thickBot="1" x14ac:dyDescent="0.35">
      <c r="A32" s="285" t="s">
        <v>215</v>
      </c>
      <c r="B32" s="275">
        <v>5837.6890800000001</v>
      </c>
      <c r="C32" s="275">
        <v>21723.4030055</v>
      </c>
      <c r="D32" s="275">
        <v>4944.2198913000002</v>
      </c>
      <c r="E32" s="207">
        <v>32505.3119768</v>
      </c>
      <c r="F32" s="275">
        <v>46234.511193199993</v>
      </c>
      <c r="G32" s="275">
        <v>43685.264879900009</v>
      </c>
      <c r="H32" s="275">
        <v>24513.784640999998</v>
      </c>
      <c r="I32" s="275">
        <v>28615.1678426</v>
      </c>
      <c r="J32" s="275">
        <v>30742.360533400002</v>
      </c>
      <c r="K32" s="275">
        <v>58308.237112700001</v>
      </c>
      <c r="L32" s="275">
        <v>43744.779201999998</v>
      </c>
      <c r="M32" s="275">
        <v>53668.147437999993</v>
      </c>
      <c r="N32" s="207">
        <v>329512.25284279999</v>
      </c>
      <c r="O32" s="275">
        <v>37491.741120000006</v>
      </c>
      <c r="P32" s="275">
        <v>29448.393501999999</v>
      </c>
      <c r="Q32" s="275">
        <v>15152.264138700002</v>
      </c>
      <c r="R32" s="275">
        <v>20151.055228000001</v>
      </c>
      <c r="S32" s="275">
        <v>34136.624400000008</v>
      </c>
      <c r="T32" s="275">
        <v>35088.4850276</v>
      </c>
      <c r="U32" s="275">
        <v>35990.725579999998</v>
      </c>
      <c r="V32" s="207">
        <v>207459.28899630002</v>
      </c>
      <c r="W32" s="275">
        <v>35363.692891700004</v>
      </c>
      <c r="X32" s="275">
        <v>41745.753354</v>
      </c>
      <c r="Y32" s="275">
        <v>18411.489716799999</v>
      </c>
      <c r="Z32" s="275">
        <v>32647.91663</v>
      </c>
      <c r="AA32" s="275">
        <v>47299.480612000014</v>
      </c>
      <c r="AB32" s="207">
        <v>175468.33320450003</v>
      </c>
      <c r="AC32" s="275">
        <v>48505.742984600009</v>
      </c>
      <c r="AD32" s="275">
        <v>84588.93942309999</v>
      </c>
      <c r="AE32" s="275">
        <v>71292.74412800002</v>
      </c>
      <c r="AF32" s="275">
        <v>68418.664633300024</v>
      </c>
      <c r="AG32" s="275">
        <v>70378.520895900001</v>
      </c>
      <c r="AH32" s="275">
        <v>57312.321552500012</v>
      </c>
      <c r="AI32" s="275">
        <v>57408.706693600012</v>
      </c>
      <c r="AJ32" s="207">
        <v>457905.640311</v>
      </c>
      <c r="AK32" s="275">
        <v>1202850.8866286001</v>
      </c>
      <c r="AL32" s="81"/>
    </row>
    <row r="33" spans="1:41" ht="17.25" thickBot="1" x14ac:dyDescent="0.35">
      <c r="A33" s="285" t="s">
        <v>285</v>
      </c>
      <c r="B33" s="656">
        <v>4739.4880000000003</v>
      </c>
      <c r="C33" s="657">
        <v>18886.419999999998</v>
      </c>
      <c r="D33" s="657">
        <v>4513.7349999999997</v>
      </c>
      <c r="E33" s="658">
        <f t="shared" ref="E33:E34" si="0">SUM(B33:D33)</f>
        <v>28139.643</v>
      </c>
      <c r="F33" s="656">
        <v>34291.25</v>
      </c>
      <c r="G33" s="657">
        <v>28358.44</v>
      </c>
      <c r="H33" s="657">
        <v>15928.54</v>
      </c>
      <c r="I33" s="657">
        <v>19788.310000000001</v>
      </c>
      <c r="J33" s="657">
        <v>21038.31</v>
      </c>
      <c r="K33" s="657">
        <v>36403.25</v>
      </c>
      <c r="L33" s="657">
        <v>33349.449999999997</v>
      </c>
      <c r="M33" s="657">
        <v>39685.26</v>
      </c>
      <c r="N33" s="658">
        <f t="shared" ref="N33:N34" si="1">SUM(F33:M33)</f>
        <v>228842.81</v>
      </c>
      <c r="O33" s="656">
        <v>27615.88</v>
      </c>
      <c r="P33" s="657">
        <v>24376.7</v>
      </c>
      <c r="Q33" s="657">
        <v>15509.08</v>
      </c>
      <c r="R33" s="657">
        <v>22802.73</v>
      </c>
      <c r="S33" s="657">
        <v>26082.29</v>
      </c>
      <c r="T33" s="657">
        <v>26643.55</v>
      </c>
      <c r="U33" s="657">
        <v>25839.29</v>
      </c>
      <c r="V33" s="659">
        <f t="shared" ref="V33:V34" si="2">SUM(O33:U33)</f>
        <v>168869.52</v>
      </c>
      <c r="W33" s="657">
        <v>26276.400000000001</v>
      </c>
      <c r="X33" s="657">
        <v>38145.800000000003</v>
      </c>
      <c r="Y33" s="657">
        <v>20192.05</v>
      </c>
      <c r="Z33" s="657">
        <v>30082.2</v>
      </c>
      <c r="AA33" s="657">
        <v>48560.54</v>
      </c>
      <c r="AB33" s="658">
        <f t="shared" ref="AB33:AB34" si="3">SUM(W33:AA33)</f>
        <v>163256.99</v>
      </c>
      <c r="AC33" s="656">
        <v>38871.199999999997</v>
      </c>
      <c r="AD33" s="657">
        <v>67487.98</v>
      </c>
      <c r="AE33" s="657">
        <v>57101.84</v>
      </c>
      <c r="AF33" s="657">
        <v>50151.77</v>
      </c>
      <c r="AG33" s="657">
        <v>58578.96</v>
      </c>
      <c r="AH33" s="657">
        <v>42348.69</v>
      </c>
      <c r="AI33" s="657">
        <v>47162.09</v>
      </c>
      <c r="AJ33" s="658">
        <f t="shared" ref="AJ33" si="4">SUM(AC33:AI33)</f>
        <v>361702.53</v>
      </c>
      <c r="AK33" s="657">
        <v>970285.71299999987</v>
      </c>
      <c r="AL33" s="663"/>
      <c r="AN33" s="663"/>
      <c r="AO33" s="664"/>
    </row>
    <row r="34" spans="1:41" ht="17.25" thickBot="1" x14ac:dyDescent="0.35">
      <c r="A34" s="285" t="s">
        <v>231</v>
      </c>
      <c r="B34" s="660">
        <v>892.46820000000002</v>
      </c>
      <c r="C34" s="661">
        <v>3064.0880000000002</v>
      </c>
      <c r="D34" s="661">
        <v>1262.627</v>
      </c>
      <c r="E34" s="662">
        <f t="shared" si="0"/>
        <v>5219.1831999999995</v>
      </c>
      <c r="F34" s="660">
        <v>8243.7090000000007</v>
      </c>
      <c r="G34" s="661">
        <v>4392.3760000000002</v>
      </c>
      <c r="H34" s="661">
        <v>5720.5379999999996</v>
      </c>
      <c r="I34" s="661">
        <v>5918.6270000000004</v>
      </c>
      <c r="J34" s="661">
        <v>9497.9490000000005</v>
      </c>
      <c r="K34" s="661">
        <v>5117.9949999999999</v>
      </c>
      <c r="L34" s="661">
        <v>6669.8019999999997</v>
      </c>
      <c r="M34" s="661">
        <v>5002.7709999999997</v>
      </c>
      <c r="N34" s="662">
        <f t="shared" si="1"/>
        <v>50563.767</v>
      </c>
      <c r="O34" s="660">
        <v>5839.7479999999996</v>
      </c>
      <c r="P34" s="661">
        <v>6982.8850000000002</v>
      </c>
      <c r="Q34" s="661">
        <v>2875.471</v>
      </c>
      <c r="R34" s="661">
        <v>5795.8739999999998</v>
      </c>
      <c r="S34" s="661">
        <v>6712.8630000000003</v>
      </c>
      <c r="T34" s="661">
        <v>3439.1309999999999</v>
      </c>
      <c r="U34" s="661">
        <v>3656.326</v>
      </c>
      <c r="V34" s="662">
        <f t="shared" si="2"/>
        <v>35302.298000000003</v>
      </c>
      <c r="W34" s="661">
        <v>2174.8420000000001</v>
      </c>
      <c r="X34" s="661">
        <v>3069.692</v>
      </c>
      <c r="Y34" s="661">
        <v>5920.3760000000002</v>
      </c>
      <c r="Z34" s="661">
        <v>2267.3150000000001</v>
      </c>
      <c r="AA34" s="661">
        <v>6581.34</v>
      </c>
      <c r="AB34" s="662">
        <f t="shared" si="3"/>
        <v>20013.565000000002</v>
      </c>
      <c r="AC34" s="660">
        <v>2326.3389999999999</v>
      </c>
      <c r="AD34" s="661">
        <v>5347.6639999999998</v>
      </c>
      <c r="AE34" s="661">
        <v>2359.5830000000001</v>
      </c>
      <c r="AF34" s="661">
        <v>6017.4489999999996</v>
      </c>
      <c r="AG34" s="661">
        <v>2725.3679999999999</v>
      </c>
      <c r="AH34" s="661">
        <v>5071.0510000000004</v>
      </c>
      <c r="AI34" s="661">
        <v>22608.58</v>
      </c>
      <c r="AJ34" s="662">
        <f>SUM(AC34:AI34)</f>
        <v>46456.034</v>
      </c>
      <c r="AK34" s="661">
        <v>161271.84019999995</v>
      </c>
      <c r="AL34" s="663"/>
      <c r="AN34" s="663"/>
      <c r="AO34" s="664"/>
    </row>
    <row r="35" spans="1:41" x14ac:dyDescent="0.3">
      <c r="A35" s="9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W25"/>
  <sheetViews>
    <sheetView workbookViewId="0">
      <pane xSplit="1" topLeftCell="B1" activePane="topRight" state="frozen"/>
      <selection activeCell="E18" sqref="E18"/>
      <selection pane="topRight" activeCell="E18" sqref="E18"/>
    </sheetView>
  </sheetViews>
  <sheetFormatPr defaultRowHeight="16.5" x14ac:dyDescent="0.3"/>
  <cols>
    <col min="1" max="1" width="23.5703125" style="1" customWidth="1"/>
    <col min="2" max="2" width="11.5703125" style="1" bestFit="1" customWidth="1"/>
    <col min="3" max="3" width="7.7109375" style="1" bestFit="1" customWidth="1"/>
    <col min="4" max="4" width="8.42578125" style="1" bestFit="1" customWidth="1"/>
    <col min="5" max="5" width="10.42578125" style="1" bestFit="1" customWidth="1"/>
    <col min="6" max="6" width="7.28515625" style="1" bestFit="1" customWidth="1"/>
    <col min="7" max="7" width="8.85546875" style="1" bestFit="1" customWidth="1"/>
    <col min="8" max="8" width="10.28515625" style="1" bestFit="1" customWidth="1"/>
    <col min="9" max="9" width="5.42578125" style="1" bestFit="1" customWidth="1"/>
    <col min="10" max="10" width="11.28515625" style="1" bestFit="1" customWidth="1"/>
    <col min="11" max="11" width="9" style="1" bestFit="1" customWidth="1"/>
    <col min="12" max="12" width="9.140625" style="1"/>
    <col min="13" max="13" width="8.85546875" style="1" bestFit="1" customWidth="1"/>
    <col min="14" max="14" width="6.5703125" style="1" bestFit="1" customWidth="1"/>
    <col min="15" max="15" width="8" style="1" bestFit="1" customWidth="1"/>
    <col min="16" max="16" width="7.42578125" style="1" bestFit="1" customWidth="1"/>
    <col min="17" max="17" width="7.7109375" style="1" bestFit="1" customWidth="1"/>
    <col min="18" max="18" width="8.28515625" style="1" bestFit="1" customWidth="1"/>
    <col min="19" max="19" width="10" style="1" bestFit="1" customWidth="1"/>
    <col min="20" max="20" width="6.42578125" style="1" bestFit="1" customWidth="1"/>
    <col min="21" max="21" width="12.140625" style="1" bestFit="1" customWidth="1"/>
    <col min="22" max="22" width="6.5703125" style="1" bestFit="1" customWidth="1"/>
    <col min="23" max="23" width="8" style="1" bestFit="1" customWidth="1"/>
    <col min="24" max="24" width="8.5703125" style="1" bestFit="1" customWidth="1"/>
    <col min="25" max="25" width="8.7109375" style="1" bestFit="1" customWidth="1"/>
    <col min="26" max="26" width="6.85546875" style="1" bestFit="1" customWidth="1"/>
    <col min="27" max="27" width="8.5703125" style="1" bestFit="1" customWidth="1"/>
    <col min="28" max="28" width="6.5703125" style="1" bestFit="1" customWidth="1"/>
    <col min="29" max="29" width="11.5703125" style="1" bestFit="1" customWidth="1"/>
    <col min="30" max="30" width="9.7109375" style="1" bestFit="1" customWidth="1"/>
    <col min="31" max="31" width="7.85546875" style="1" bestFit="1" customWidth="1"/>
    <col min="32" max="32" width="8.42578125" style="1" bestFit="1" customWidth="1"/>
    <col min="33" max="33" width="6.7109375" style="1" bestFit="1" customWidth="1"/>
    <col min="34" max="34" width="7.28515625" style="1" bestFit="1" customWidth="1"/>
    <col min="35" max="35" width="9.28515625" style="1" bestFit="1" customWidth="1"/>
    <col min="36" max="36" width="5.140625" style="1" bestFit="1" customWidth="1"/>
    <col min="37" max="38" width="7.7109375" style="1" bestFit="1" customWidth="1"/>
    <col min="39" max="39" width="7.42578125" style="1" bestFit="1" customWidth="1"/>
    <col min="40" max="16384" width="9.140625" style="1"/>
  </cols>
  <sheetData>
    <row r="3" spans="1:49" ht="17.25" thickBot="1" x14ac:dyDescent="0.35">
      <c r="A3" s="129" t="s">
        <v>308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45"/>
      <c r="AM3" s="45"/>
    </row>
    <row r="4" spans="1:49" s="10" customFormat="1" ht="17.25" thickBot="1" x14ac:dyDescent="0.35">
      <c r="A4" s="20" t="s">
        <v>250</v>
      </c>
      <c r="B4" s="40" t="s">
        <v>32</v>
      </c>
      <c r="C4" s="40" t="s">
        <v>33</v>
      </c>
      <c r="D4" s="40" t="s">
        <v>34</v>
      </c>
      <c r="E4" s="208" t="s">
        <v>252</v>
      </c>
      <c r="F4" s="40" t="s">
        <v>35</v>
      </c>
      <c r="G4" s="40" t="s">
        <v>37</v>
      </c>
      <c r="H4" s="40" t="s">
        <v>38</v>
      </c>
      <c r="I4" s="40" t="s">
        <v>39</v>
      </c>
      <c r="J4" s="40" t="s">
        <v>40</v>
      </c>
      <c r="K4" s="40" t="s">
        <v>41</v>
      </c>
      <c r="L4" s="40" t="s">
        <v>42</v>
      </c>
      <c r="M4" s="40" t="s">
        <v>43</v>
      </c>
      <c r="N4" s="208" t="s">
        <v>254</v>
      </c>
      <c r="O4" s="40" t="s">
        <v>44</v>
      </c>
      <c r="P4" s="40" t="s">
        <v>45</v>
      </c>
      <c r="Q4" s="40" t="s">
        <v>46</v>
      </c>
      <c r="R4" s="40" t="s">
        <v>47</v>
      </c>
      <c r="S4" s="40" t="s">
        <v>48</v>
      </c>
      <c r="T4" s="40" t="s">
        <v>49</v>
      </c>
      <c r="U4" s="40" t="s">
        <v>50</v>
      </c>
      <c r="V4" s="208" t="s">
        <v>255</v>
      </c>
      <c r="W4" s="40" t="s">
        <v>51</v>
      </c>
      <c r="X4" s="40" t="s">
        <v>52</v>
      </c>
      <c r="Y4" s="40" t="s">
        <v>53</v>
      </c>
      <c r="Z4" s="40" t="s">
        <v>54</v>
      </c>
      <c r="AA4" s="40" t="s">
        <v>55</v>
      </c>
      <c r="AB4" s="208" t="s">
        <v>256</v>
      </c>
      <c r="AC4" s="40" t="s">
        <v>56</v>
      </c>
      <c r="AD4" s="40" t="s">
        <v>57</v>
      </c>
      <c r="AE4" s="40" t="s">
        <v>58</v>
      </c>
      <c r="AF4" s="40" t="s">
        <v>59</v>
      </c>
      <c r="AG4" s="40" t="s">
        <v>60</v>
      </c>
      <c r="AH4" s="40" t="s">
        <v>61</v>
      </c>
      <c r="AI4" s="40" t="s">
        <v>62</v>
      </c>
      <c r="AJ4" s="208" t="s">
        <v>257</v>
      </c>
      <c r="AK4" s="40" t="s">
        <v>69</v>
      </c>
      <c r="AL4" s="40" t="s">
        <v>238</v>
      </c>
      <c r="AM4" s="41" t="s">
        <v>239</v>
      </c>
    </row>
    <row r="5" spans="1:49" ht="17.25" thickTop="1" x14ac:dyDescent="0.3">
      <c r="A5" s="12" t="s">
        <v>217</v>
      </c>
      <c r="B5" s="229">
        <v>0</v>
      </c>
      <c r="C5" s="229">
        <v>0</v>
      </c>
      <c r="D5" s="229">
        <v>0</v>
      </c>
      <c r="E5" s="203">
        <v>0</v>
      </c>
      <c r="F5" s="229">
        <v>0</v>
      </c>
      <c r="G5" s="229">
        <v>0</v>
      </c>
      <c r="H5" s="229">
        <v>0</v>
      </c>
      <c r="I5" s="229">
        <v>0</v>
      </c>
      <c r="J5" s="229">
        <v>0</v>
      </c>
      <c r="K5" s="229">
        <v>0</v>
      </c>
      <c r="L5" s="229">
        <v>0</v>
      </c>
      <c r="M5" s="229">
        <v>0</v>
      </c>
      <c r="N5" s="203">
        <v>0</v>
      </c>
      <c r="O5" s="229">
        <v>0</v>
      </c>
      <c r="P5" s="229">
        <v>0</v>
      </c>
      <c r="Q5" s="229">
        <v>0</v>
      </c>
      <c r="R5" s="229">
        <v>0</v>
      </c>
      <c r="S5" s="229">
        <v>0</v>
      </c>
      <c r="T5" s="229">
        <v>0</v>
      </c>
      <c r="U5" s="229">
        <v>0</v>
      </c>
      <c r="V5" s="203">
        <v>0</v>
      </c>
      <c r="W5" s="229">
        <v>0</v>
      </c>
      <c r="X5" s="229">
        <v>0</v>
      </c>
      <c r="Y5" s="229">
        <v>0</v>
      </c>
      <c r="Z5" s="229">
        <v>0</v>
      </c>
      <c r="AA5" s="229">
        <v>0</v>
      </c>
      <c r="AB5" s="203">
        <v>0</v>
      </c>
      <c r="AC5" s="229">
        <v>0</v>
      </c>
      <c r="AD5" s="229">
        <v>0</v>
      </c>
      <c r="AE5" s="229">
        <v>0</v>
      </c>
      <c r="AF5" s="229">
        <v>0</v>
      </c>
      <c r="AG5" s="229">
        <v>0</v>
      </c>
      <c r="AH5" s="229">
        <v>0</v>
      </c>
      <c r="AI5" s="229">
        <v>0</v>
      </c>
      <c r="AJ5" s="203">
        <v>0</v>
      </c>
      <c r="AK5" s="229">
        <v>0</v>
      </c>
      <c r="AL5" s="229">
        <v>0</v>
      </c>
      <c r="AM5" s="286">
        <v>0</v>
      </c>
    </row>
    <row r="6" spans="1:49" x14ac:dyDescent="0.3">
      <c r="A6" s="254" t="s">
        <v>111</v>
      </c>
      <c r="B6" s="26">
        <v>0</v>
      </c>
      <c r="C6" s="26">
        <v>0</v>
      </c>
      <c r="D6" s="26">
        <v>0</v>
      </c>
      <c r="E6" s="203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03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03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03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03">
        <v>0</v>
      </c>
      <c r="AK6" s="26">
        <v>0</v>
      </c>
      <c r="AL6" s="26">
        <v>0</v>
      </c>
      <c r="AM6" s="286">
        <v>0</v>
      </c>
      <c r="AW6" s="565"/>
    </row>
    <row r="7" spans="1:49" x14ac:dyDescent="0.3">
      <c r="A7" s="12" t="s">
        <v>87</v>
      </c>
      <c r="B7" s="229">
        <v>34.213549999999998</v>
      </c>
      <c r="C7" s="229">
        <v>54.563749999999999</v>
      </c>
      <c r="D7" s="229">
        <v>0</v>
      </c>
      <c r="E7" s="203">
        <v>88.777299999999997</v>
      </c>
      <c r="F7" s="229">
        <v>182.94005000000001</v>
      </c>
      <c r="G7" s="229">
        <v>512.354153</v>
      </c>
      <c r="H7" s="229">
        <v>665.53639999999996</v>
      </c>
      <c r="I7" s="229">
        <v>273.90879000000001</v>
      </c>
      <c r="J7" s="229">
        <v>559.56727999999998</v>
      </c>
      <c r="K7" s="229">
        <v>405.69078199999996</v>
      </c>
      <c r="L7" s="229">
        <v>283.762</v>
      </c>
      <c r="M7" s="229">
        <v>151.37049999999999</v>
      </c>
      <c r="N7" s="203">
        <v>3035.1299550000003</v>
      </c>
      <c r="O7" s="229">
        <v>43.05406</v>
      </c>
      <c r="P7" s="229">
        <v>139.72990999999999</v>
      </c>
      <c r="Q7" s="229">
        <v>843.0619999999999</v>
      </c>
      <c r="R7" s="229">
        <v>2760.4787999999999</v>
      </c>
      <c r="S7" s="229">
        <v>59.17454</v>
      </c>
      <c r="T7" s="229">
        <v>91.842919999999992</v>
      </c>
      <c r="U7" s="229">
        <v>4.1283440000000002</v>
      </c>
      <c r="V7" s="203">
        <v>3941.4705739999999</v>
      </c>
      <c r="W7" s="229">
        <v>95.66346999999999</v>
      </c>
      <c r="X7" s="229">
        <v>107.49046</v>
      </c>
      <c r="Y7" s="229">
        <v>2650.1872999999996</v>
      </c>
      <c r="Z7" s="229">
        <v>2840.33</v>
      </c>
      <c r="AA7" s="229">
        <v>370.15593999999999</v>
      </c>
      <c r="AB7" s="203">
        <v>6063.8271699999996</v>
      </c>
      <c r="AC7" s="229">
        <v>39.01247</v>
      </c>
      <c r="AD7" s="229">
        <v>72.229240000000004</v>
      </c>
      <c r="AE7" s="229">
        <v>77.148688000000007</v>
      </c>
      <c r="AF7" s="229">
        <v>0</v>
      </c>
      <c r="AG7" s="229">
        <v>5.9063210000000002</v>
      </c>
      <c r="AH7" s="229">
        <v>0</v>
      </c>
      <c r="AI7" s="229">
        <v>98.821829000000008</v>
      </c>
      <c r="AJ7" s="203">
        <v>293.11854800000003</v>
      </c>
      <c r="AK7" s="229">
        <v>13422.323547</v>
      </c>
      <c r="AL7" s="229">
        <v>16135.221417999997</v>
      </c>
      <c r="AM7" s="286">
        <v>-0.16813514985134104</v>
      </c>
      <c r="AW7" s="565"/>
    </row>
    <row r="8" spans="1:49" x14ac:dyDescent="0.3">
      <c r="A8" s="254" t="s">
        <v>90</v>
      </c>
      <c r="B8" s="26">
        <v>34.213549999999998</v>
      </c>
      <c r="C8" s="26">
        <v>54.563749999999999</v>
      </c>
      <c r="D8" s="26">
        <v>0</v>
      </c>
      <c r="E8" s="203">
        <v>88.777299999999997</v>
      </c>
      <c r="F8" s="26">
        <v>168.14500000000001</v>
      </c>
      <c r="G8" s="26">
        <v>505.51780000000002</v>
      </c>
      <c r="H8" s="26">
        <v>665.53639999999996</v>
      </c>
      <c r="I8" s="26">
        <v>257.2568</v>
      </c>
      <c r="J8" s="26">
        <v>491.55309999999997</v>
      </c>
      <c r="K8" s="26">
        <v>395.81169999999997</v>
      </c>
      <c r="L8" s="26">
        <v>283.762</v>
      </c>
      <c r="M8" s="26">
        <v>151.37049999999999</v>
      </c>
      <c r="N8" s="203">
        <v>2918.9533000000006</v>
      </c>
      <c r="O8" s="26">
        <v>43.05406</v>
      </c>
      <c r="P8" s="26">
        <v>20.58371</v>
      </c>
      <c r="Q8" s="26">
        <v>188.05770000000001</v>
      </c>
      <c r="R8" s="26">
        <v>179.45079999999999</v>
      </c>
      <c r="S8" s="26">
        <v>59.17454</v>
      </c>
      <c r="T8" s="26">
        <v>52.940779999999997</v>
      </c>
      <c r="U8" s="26">
        <v>4.1283440000000002</v>
      </c>
      <c r="V8" s="203">
        <v>547.38993399999993</v>
      </c>
      <c r="W8" s="26">
        <v>60.934629999999999</v>
      </c>
      <c r="X8" s="26">
        <v>93.921170000000004</v>
      </c>
      <c r="Y8" s="26">
        <v>311.7373</v>
      </c>
      <c r="Z8" s="26">
        <v>1278.4739999999999</v>
      </c>
      <c r="AA8" s="26">
        <v>96.463539999999995</v>
      </c>
      <c r="AB8" s="203">
        <v>1841.5306399999999</v>
      </c>
      <c r="AC8" s="26">
        <v>39.01247</v>
      </c>
      <c r="AD8" s="26">
        <v>72.229240000000004</v>
      </c>
      <c r="AE8" s="26">
        <v>72.191410000000005</v>
      </c>
      <c r="AF8" s="26">
        <v>0</v>
      </c>
      <c r="AG8" s="26">
        <v>5.9063210000000002</v>
      </c>
      <c r="AH8" s="26">
        <v>0</v>
      </c>
      <c r="AI8" s="26">
        <v>96.704570000000004</v>
      </c>
      <c r="AJ8" s="203">
        <v>286.04401100000001</v>
      </c>
      <c r="AK8" s="26">
        <v>5682.6951850000005</v>
      </c>
      <c r="AL8" s="26">
        <v>7609.4783959999995</v>
      </c>
      <c r="AM8" s="286">
        <v>-0.25320831609336492</v>
      </c>
      <c r="AW8" s="565"/>
    </row>
    <row r="9" spans="1:49" x14ac:dyDescent="0.3">
      <c r="A9" s="254" t="s">
        <v>89</v>
      </c>
      <c r="B9" s="26">
        <v>0</v>
      </c>
      <c r="C9" s="26">
        <v>0</v>
      </c>
      <c r="D9" s="26">
        <v>0</v>
      </c>
      <c r="E9" s="203">
        <v>0</v>
      </c>
      <c r="F9" s="26">
        <v>14.79505</v>
      </c>
      <c r="G9" s="26">
        <v>6.8363529999999999</v>
      </c>
      <c r="H9" s="26">
        <v>0</v>
      </c>
      <c r="I9" s="26">
        <v>16.651990000000001</v>
      </c>
      <c r="J9" s="26">
        <v>68.014179999999996</v>
      </c>
      <c r="K9" s="26">
        <v>9.8790820000000004</v>
      </c>
      <c r="L9" s="26">
        <v>0</v>
      </c>
      <c r="M9" s="26">
        <v>0</v>
      </c>
      <c r="N9" s="203">
        <v>116.176655</v>
      </c>
      <c r="O9" s="26">
        <v>0</v>
      </c>
      <c r="P9" s="26">
        <v>119.14619999999999</v>
      </c>
      <c r="Q9" s="26">
        <v>655.00429999999994</v>
      </c>
      <c r="R9" s="26">
        <v>2581.0279999999998</v>
      </c>
      <c r="S9" s="26">
        <v>0</v>
      </c>
      <c r="T9" s="26">
        <v>38.902140000000003</v>
      </c>
      <c r="U9" s="26">
        <v>0</v>
      </c>
      <c r="V9" s="203">
        <v>3394.0806400000001</v>
      </c>
      <c r="W9" s="26">
        <v>34.728839999999998</v>
      </c>
      <c r="X9" s="26">
        <v>13.569290000000001</v>
      </c>
      <c r="Y9" s="26">
        <v>2338.4499999999998</v>
      </c>
      <c r="Z9" s="26">
        <v>1561.856</v>
      </c>
      <c r="AA9" s="26">
        <v>273.69240000000002</v>
      </c>
      <c r="AB9" s="203">
        <v>4222.2965299999996</v>
      </c>
      <c r="AC9" s="26">
        <v>0</v>
      </c>
      <c r="AD9" s="26">
        <v>0</v>
      </c>
      <c r="AE9" s="26">
        <v>4.9572779999999996</v>
      </c>
      <c r="AF9" s="26">
        <v>0</v>
      </c>
      <c r="AG9" s="26">
        <v>0</v>
      </c>
      <c r="AH9" s="26">
        <v>0</v>
      </c>
      <c r="AI9" s="26">
        <v>2.1172589999999998</v>
      </c>
      <c r="AJ9" s="203">
        <v>7.0745369999999994</v>
      </c>
      <c r="AK9" s="26">
        <v>7739.6283619999986</v>
      </c>
      <c r="AL9" s="26">
        <v>8525.7430219999987</v>
      </c>
      <c r="AM9" s="286">
        <v>-9.2204826954260022E-2</v>
      </c>
    </row>
    <row r="10" spans="1:49" x14ac:dyDescent="0.3">
      <c r="A10" s="254" t="s">
        <v>218</v>
      </c>
      <c r="B10" s="26">
        <v>0</v>
      </c>
      <c r="C10" s="26">
        <v>0</v>
      </c>
      <c r="D10" s="26">
        <v>0</v>
      </c>
      <c r="E10" s="203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03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03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03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03">
        <v>0</v>
      </c>
      <c r="AK10" s="26">
        <v>0</v>
      </c>
      <c r="AL10" s="26">
        <v>0</v>
      </c>
      <c r="AM10" s="286">
        <v>0</v>
      </c>
    </row>
    <row r="11" spans="1:49" x14ac:dyDescent="0.3">
      <c r="A11" s="12" t="s">
        <v>96</v>
      </c>
      <c r="B11" s="229">
        <v>39.185929999999999</v>
      </c>
      <c r="C11" s="229">
        <v>0</v>
      </c>
      <c r="D11" s="229">
        <v>0</v>
      </c>
      <c r="E11" s="203">
        <v>39.185929999999999</v>
      </c>
      <c r="F11" s="229">
        <v>147.3591826</v>
      </c>
      <c r="G11" s="229">
        <v>385.22944000000001</v>
      </c>
      <c r="H11" s="229">
        <v>109.685</v>
      </c>
      <c r="I11" s="229">
        <v>2.3827470000000002</v>
      </c>
      <c r="J11" s="229">
        <v>15.628629999999999</v>
      </c>
      <c r="K11" s="229">
        <v>39.516330000000004</v>
      </c>
      <c r="L11" s="229">
        <v>181.15450999999999</v>
      </c>
      <c r="M11" s="229">
        <v>37.432283999999996</v>
      </c>
      <c r="N11" s="203">
        <v>918.38812359999997</v>
      </c>
      <c r="O11" s="229">
        <v>0</v>
      </c>
      <c r="P11" s="229">
        <v>19.360420000000001</v>
      </c>
      <c r="Q11" s="229">
        <v>0</v>
      </c>
      <c r="R11" s="229">
        <v>6.8453410000000003</v>
      </c>
      <c r="S11" s="229">
        <v>70.102283999999997</v>
      </c>
      <c r="T11" s="229">
        <v>14.892110000000001</v>
      </c>
      <c r="U11" s="229">
        <v>0</v>
      </c>
      <c r="V11" s="203">
        <v>111.200155</v>
      </c>
      <c r="W11" s="229">
        <v>3.6868479999999999</v>
      </c>
      <c r="X11" s="229">
        <v>0</v>
      </c>
      <c r="Y11" s="229">
        <v>33.700313999999999</v>
      </c>
      <c r="Z11" s="229">
        <v>155.74913999999998</v>
      </c>
      <c r="AA11" s="229">
        <v>0</v>
      </c>
      <c r="AB11" s="203">
        <v>193.13630199999997</v>
      </c>
      <c r="AC11" s="229">
        <v>64.692030000000003</v>
      </c>
      <c r="AD11" s="229">
        <v>0</v>
      </c>
      <c r="AE11" s="229">
        <v>13.828200000000001</v>
      </c>
      <c r="AF11" s="229">
        <v>0</v>
      </c>
      <c r="AG11" s="229">
        <v>0</v>
      </c>
      <c r="AH11" s="229">
        <v>0</v>
      </c>
      <c r="AI11" s="229">
        <v>124.32057599999999</v>
      </c>
      <c r="AJ11" s="203">
        <v>202.84080599999999</v>
      </c>
      <c r="AK11" s="229">
        <v>1464.7513166000003</v>
      </c>
      <c r="AL11" s="26">
        <v>3665.4708820000005</v>
      </c>
      <c r="AM11" s="286">
        <v>-0.60039204681915681</v>
      </c>
    </row>
    <row r="12" spans="1:49" x14ac:dyDescent="0.3">
      <c r="A12" s="254" t="s">
        <v>213</v>
      </c>
      <c r="B12" s="26">
        <v>39.185929999999999</v>
      </c>
      <c r="C12" s="26">
        <v>0</v>
      </c>
      <c r="D12" s="26">
        <v>0</v>
      </c>
      <c r="E12" s="203">
        <v>39.185929999999999</v>
      </c>
      <c r="F12" s="26">
        <v>129.8792</v>
      </c>
      <c r="G12" s="26">
        <v>290.4948</v>
      </c>
      <c r="H12" s="26">
        <v>109.685</v>
      </c>
      <c r="I12" s="26">
        <v>2.3827470000000002</v>
      </c>
      <c r="J12" s="26">
        <v>0</v>
      </c>
      <c r="K12" s="26">
        <v>39.516330000000004</v>
      </c>
      <c r="L12" s="26">
        <v>11.109360000000001</v>
      </c>
      <c r="M12" s="26">
        <v>37.432283999999996</v>
      </c>
      <c r="N12" s="203">
        <v>620.49972100000002</v>
      </c>
      <c r="O12" s="26">
        <v>0</v>
      </c>
      <c r="P12" s="26">
        <v>0</v>
      </c>
      <c r="Q12" s="26">
        <v>0</v>
      </c>
      <c r="R12" s="26">
        <v>0</v>
      </c>
      <c r="S12" s="26">
        <v>4.1475039999999996</v>
      </c>
      <c r="T12" s="26">
        <v>14.892110000000001</v>
      </c>
      <c r="U12" s="26">
        <v>0</v>
      </c>
      <c r="V12" s="203">
        <v>19.039614</v>
      </c>
      <c r="W12" s="26">
        <v>3.6868479999999999</v>
      </c>
      <c r="X12" s="26">
        <v>0</v>
      </c>
      <c r="Y12" s="26">
        <v>7.4115839999999995</v>
      </c>
      <c r="Z12" s="26">
        <v>0</v>
      </c>
      <c r="AA12" s="26">
        <v>0</v>
      </c>
      <c r="AB12" s="203">
        <v>11.098431999999999</v>
      </c>
      <c r="AC12" s="26">
        <v>64.692030000000003</v>
      </c>
      <c r="AD12" s="26">
        <v>0</v>
      </c>
      <c r="AE12" s="26">
        <v>13.828200000000001</v>
      </c>
      <c r="AF12" s="26">
        <v>0</v>
      </c>
      <c r="AG12" s="26">
        <v>0</v>
      </c>
      <c r="AH12" s="26">
        <v>0</v>
      </c>
      <c r="AI12" s="26">
        <v>117.0478</v>
      </c>
      <c r="AJ12" s="203">
        <v>195.56802999999999</v>
      </c>
      <c r="AK12" s="26">
        <v>885.39172700000017</v>
      </c>
      <c r="AL12" s="26">
        <v>3255.9075600000006</v>
      </c>
      <c r="AM12" s="286">
        <v>-0.72806607353434805</v>
      </c>
    </row>
    <row r="13" spans="1:49" x14ac:dyDescent="0.3">
      <c r="A13" s="254" t="s">
        <v>97</v>
      </c>
      <c r="B13" s="26">
        <v>39.185929999999999</v>
      </c>
      <c r="C13" s="26">
        <v>0</v>
      </c>
      <c r="D13" s="26">
        <v>0</v>
      </c>
      <c r="E13" s="203">
        <v>39.185929999999999</v>
      </c>
      <c r="F13" s="26">
        <v>129.8792</v>
      </c>
      <c r="G13" s="26">
        <v>290.4948</v>
      </c>
      <c r="H13" s="26">
        <v>109.685</v>
      </c>
      <c r="I13" s="26">
        <v>2.3827470000000002</v>
      </c>
      <c r="J13" s="26">
        <v>0</v>
      </c>
      <c r="K13" s="26">
        <v>39.516330000000004</v>
      </c>
      <c r="L13" s="26">
        <v>11.109360000000001</v>
      </c>
      <c r="M13" s="26">
        <v>29.608889999999999</v>
      </c>
      <c r="N13" s="203">
        <v>612.67632700000001</v>
      </c>
      <c r="O13" s="26">
        <v>0</v>
      </c>
      <c r="P13" s="26">
        <v>0</v>
      </c>
      <c r="Q13" s="26">
        <v>0</v>
      </c>
      <c r="R13" s="26">
        <v>0</v>
      </c>
      <c r="S13" s="26">
        <v>4.1475039999999996</v>
      </c>
      <c r="T13" s="26">
        <v>14.892110000000001</v>
      </c>
      <c r="U13" s="26">
        <v>0</v>
      </c>
      <c r="V13" s="203">
        <v>19.039614</v>
      </c>
      <c r="W13" s="26">
        <v>3.6868479999999999</v>
      </c>
      <c r="X13" s="26">
        <v>0</v>
      </c>
      <c r="Y13" s="26">
        <v>2.4705279999999998</v>
      </c>
      <c r="Z13" s="26">
        <v>0</v>
      </c>
      <c r="AA13" s="26">
        <v>0</v>
      </c>
      <c r="AB13" s="203">
        <v>6.1573759999999993</v>
      </c>
      <c r="AC13" s="26">
        <v>64.692030000000003</v>
      </c>
      <c r="AD13" s="26">
        <v>0</v>
      </c>
      <c r="AE13" s="26">
        <v>13.828200000000001</v>
      </c>
      <c r="AF13" s="26">
        <v>0</v>
      </c>
      <c r="AG13" s="26">
        <v>0</v>
      </c>
      <c r="AH13" s="26">
        <v>0</v>
      </c>
      <c r="AI13" s="26">
        <v>117.0478</v>
      </c>
      <c r="AJ13" s="203">
        <v>195.56802999999999</v>
      </c>
      <c r="AK13" s="26">
        <v>872.62727700000028</v>
      </c>
      <c r="AL13" s="26">
        <v>3209.3839000000007</v>
      </c>
      <c r="AM13" s="286">
        <v>-0.72810131034807024</v>
      </c>
    </row>
    <row r="14" spans="1:49" x14ac:dyDescent="0.3">
      <c r="A14" s="254" t="s">
        <v>98</v>
      </c>
      <c r="B14" s="26">
        <v>0</v>
      </c>
      <c r="C14" s="26">
        <v>0</v>
      </c>
      <c r="D14" s="26">
        <v>0</v>
      </c>
      <c r="E14" s="203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7.8233940000000004</v>
      </c>
      <c r="N14" s="203">
        <v>7.8233940000000004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03">
        <v>0</v>
      </c>
      <c r="W14" s="26">
        <v>0</v>
      </c>
      <c r="X14" s="26">
        <v>0</v>
      </c>
      <c r="Y14" s="26">
        <v>4.9410559999999997</v>
      </c>
      <c r="Z14" s="26">
        <v>0</v>
      </c>
      <c r="AA14" s="26">
        <v>0</v>
      </c>
      <c r="AB14" s="203">
        <v>4.9410559999999997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03">
        <v>0</v>
      </c>
      <c r="AK14" s="26">
        <v>12.76445</v>
      </c>
      <c r="AL14" s="26">
        <v>46.52366</v>
      </c>
      <c r="AM14" s="286">
        <v>-0.72563530040413848</v>
      </c>
    </row>
    <row r="15" spans="1:49" x14ac:dyDescent="0.3">
      <c r="A15" s="254" t="s">
        <v>100</v>
      </c>
      <c r="B15" s="26">
        <v>0</v>
      </c>
      <c r="C15" s="26">
        <v>0</v>
      </c>
      <c r="D15" s="26">
        <v>0</v>
      </c>
      <c r="E15" s="203">
        <v>0</v>
      </c>
      <c r="F15" s="26">
        <v>16.680250000000001</v>
      </c>
      <c r="G15" s="26">
        <v>0</v>
      </c>
      <c r="H15" s="26">
        <v>0</v>
      </c>
      <c r="I15" s="26">
        <v>0</v>
      </c>
      <c r="J15" s="26">
        <v>15.628629999999999</v>
      </c>
      <c r="K15" s="26">
        <v>0</v>
      </c>
      <c r="L15" s="26">
        <v>1.2818499999999999</v>
      </c>
      <c r="M15" s="26">
        <v>0</v>
      </c>
      <c r="N15" s="203">
        <v>33.590730000000001</v>
      </c>
      <c r="O15" s="26">
        <v>0</v>
      </c>
      <c r="P15" s="26">
        <v>19.360420000000001</v>
      </c>
      <c r="Q15" s="26">
        <v>0</v>
      </c>
      <c r="R15" s="26">
        <v>6.8453410000000003</v>
      </c>
      <c r="S15" s="26">
        <v>0</v>
      </c>
      <c r="T15" s="26">
        <v>0</v>
      </c>
      <c r="U15" s="26">
        <v>0</v>
      </c>
      <c r="V15" s="203">
        <v>26.205761000000003</v>
      </c>
      <c r="W15" s="26">
        <v>0</v>
      </c>
      <c r="X15" s="26">
        <v>0</v>
      </c>
      <c r="Y15" s="26">
        <v>26.288730000000001</v>
      </c>
      <c r="Z15" s="26">
        <v>142.32249999999999</v>
      </c>
      <c r="AA15" s="26">
        <v>0</v>
      </c>
      <c r="AB15" s="203">
        <v>168.61122999999998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03">
        <v>0</v>
      </c>
      <c r="AK15" s="26">
        <v>228.40772099999998</v>
      </c>
      <c r="AL15" s="26">
        <v>102.94846799999999</v>
      </c>
      <c r="AM15" s="286">
        <v>1.2186607089675197</v>
      </c>
    </row>
    <row r="16" spans="1:49" x14ac:dyDescent="0.3">
      <c r="A16" s="254" t="s">
        <v>102</v>
      </c>
      <c r="B16" s="26">
        <v>0</v>
      </c>
      <c r="C16" s="26">
        <v>0</v>
      </c>
      <c r="D16" s="26">
        <v>0</v>
      </c>
      <c r="E16" s="203">
        <v>0</v>
      </c>
      <c r="F16" s="26">
        <v>0.79973260000000002</v>
      </c>
      <c r="G16" s="26">
        <v>94.734639999999999</v>
      </c>
      <c r="H16" s="26">
        <v>0</v>
      </c>
      <c r="I16" s="26">
        <v>0</v>
      </c>
      <c r="J16" s="26">
        <v>0</v>
      </c>
      <c r="K16" s="26">
        <v>0</v>
      </c>
      <c r="L16" s="26">
        <v>168.76329999999999</v>
      </c>
      <c r="M16" s="26">
        <v>0</v>
      </c>
      <c r="N16" s="203">
        <v>264.2976726</v>
      </c>
      <c r="O16" s="26">
        <v>0</v>
      </c>
      <c r="P16" s="26">
        <v>0</v>
      </c>
      <c r="Q16" s="26">
        <v>0</v>
      </c>
      <c r="R16" s="26">
        <v>0</v>
      </c>
      <c r="S16" s="26">
        <v>65.95478</v>
      </c>
      <c r="T16" s="26">
        <v>0</v>
      </c>
      <c r="U16" s="26">
        <v>0</v>
      </c>
      <c r="V16" s="203">
        <v>65.95478</v>
      </c>
      <c r="W16" s="26">
        <v>0</v>
      </c>
      <c r="X16" s="26">
        <v>0</v>
      </c>
      <c r="Y16" s="26">
        <v>0</v>
      </c>
      <c r="Z16" s="26">
        <v>13.426640000000001</v>
      </c>
      <c r="AA16" s="26">
        <v>0</v>
      </c>
      <c r="AB16" s="203">
        <v>13.426640000000001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7.2727760000000004</v>
      </c>
      <c r="AJ16" s="203">
        <v>7.2727760000000004</v>
      </c>
      <c r="AK16" s="26">
        <v>350.95186860000001</v>
      </c>
      <c r="AL16" s="26">
        <v>306.61485400000004</v>
      </c>
      <c r="AM16" s="286">
        <v>0.14460165259964852</v>
      </c>
    </row>
    <row r="17" spans="1:39" x14ac:dyDescent="0.3">
      <c r="A17" s="12" t="s">
        <v>214</v>
      </c>
      <c r="B17" s="229">
        <v>15.313815499999999</v>
      </c>
      <c r="C17" s="229">
        <v>172.04940599999998</v>
      </c>
      <c r="D17" s="229">
        <v>0</v>
      </c>
      <c r="E17" s="203">
        <v>187.36322149999998</v>
      </c>
      <c r="F17" s="229">
        <v>232.69782999999998</v>
      </c>
      <c r="G17" s="229">
        <v>318.07262000000003</v>
      </c>
      <c r="H17" s="229">
        <v>51.491772999999995</v>
      </c>
      <c r="I17" s="229">
        <v>39.52899</v>
      </c>
      <c r="J17" s="229">
        <v>80.971785999999994</v>
      </c>
      <c r="K17" s="229">
        <v>202.35796999999999</v>
      </c>
      <c r="L17" s="229">
        <v>2.9909819999999998</v>
      </c>
      <c r="M17" s="229">
        <v>283.91962000000001</v>
      </c>
      <c r="N17" s="203">
        <v>1212.031571</v>
      </c>
      <c r="O17" s="229">
        <v>36.008913100000001</v>
      </c>
      <c r="P17" s="229">
        <v>23.956173999999997</v>
      </c>
      <c r="Q17" s="229">
        <v>270.22354999999999</v>
      </c>
      <c r="R17" s="229">
        <v>166.90099000000001</v>
      </c>
      <c r="S17" s="229">
        <v>2.4885028</v>
      </c>
      <c r="T17" s="229">
        <v>46.991483000000002</v>
      </c>
      <c r="U17" s="229">
        <v>9.8168970000000009</v>
      </c>
      <c r="V17" s="203">
        <v>556.38650990000008</v>
      </c>
      <c r="W17" s="229">
        <v>107.532415</v>
      </c>
      <c r="X17" s="229">
        <v>51.796289999999999</v>
      </c>
      <c r="Y17" s="229">
        <v>459.28751099999994</v>
      </c>
      <c r="Z17" s="229">
        <v>58.942219999999999</v>
      </c>
      <c r="AA17" s="229">
        <v>27.134260000000001</v>
      </c>
      <c r="AB17" s="203">
        <v>704.69269599999996</v>
      </c>
      <c r="AC17" s="229">
        <v>136.41167100000001</v>
      </c>
      <c r="AD17" s="229">
        <v>58.790440000000004</v>
      </c>
      <c r="AE17" s="229">
        <v>110.57140700000001</v>
      </c>
      <c r="AF17" s="229">
        <v>11.916383</v>
      </c>
      <c r="AG17" s="229">
        <v>13.7229359</v>
      </c>
      <c r="AH17" s="229">
        <v>0</v>
      </c>
      <c r="AI17" s="229">
        <v>25.120628400000001</v>
      </c>
      <c r="AJ17" s="203">
        <v>356.53346529999999</v>
      </c>
      <c r="AK17" s="229">
        <v>3017.0074636999993</v>
      </c>
      <c r="AL17" s="26">
        <v>3540.2987432999994</v>
      </c>
      <c r="AM17" s="286">
        <v>-0.14780992157521355</v>
      </c>
    </row>
    <row r="18" spans="1:39" x14ac:dyDescent="0.3">
      <c r="A18" s="254" t="s">
        <v>144</v>
      </c>
      <c r="B18" s="26">
        <v>15.313815499999999</v>
      </c>
      <c r="C18" s="26">
        <v>172.04940599999998</v>
      </c>
      <c r="D18" s="26">
        <v>0</v>
      </c>
      <c r="E18" s="203">
        <v>187.36322149999998</v>
      </c>
      <c r="F18" s="26">
        <v>232.69782999999998</v>
      </c>
      <c r="G18" s="26">
        <v>318.07262000000003</v>
      </c>
      <c r="H18" s="26">
        <v>51.491772999999995</v>
      </c>
      <c r="I18" s="26">
        <v>39.52899</v>
      </c>
      <c r="J18" s="26">
        <v>80.971785999999994</v>
      </c>
      <c r="K18" s="26">
        <v>202.35796999999999</v>
      </c>
      <c r="L18" s="26">
        <v>2.9909819999999998</v>
      </c>
      <c r="M18" s="26">
        <v>283.91962000000001</v>
      </c>
      <c r="N18" s="203">
        <v>1212.031571</v>
      </c>
      <c r="O18" s="26">
        <v>36.008913100000001</v>
      </c>
      <c r="P18" s="26">
        <v>23.956173999999997</v>
      </c>
      <c r="Q18" s="26">
        <v>270.22354999999999</v>
      </c>
      <c r="R18" s="26">
        <v>166.90099000000001</v>
      </c>
      <c r="S18" s="26">
        <v>2.4885028</v>
      </c>
      <c r="T18" s="26">
        <v>46.991483000000002</v>
      </c>
      <c r="U18" s="26">
        <v>9.8168970000000009</v>
      </c>
      <c r="V18" s="203">
        <v>556.38650990000008</v>
      </c>
      <c r="W18" s="26">
        <v>107.532415</v>
      </c>
      <c r="X18" s="26">
        <v>51.796289999999999</v>
      </c>
      <c r="Y18" s="26">
        <v>459.28751099999994</v>
      </c>
      <c r="Z18" s="26">
        <v>58.942219999999999</v>
      </c>
      <c r="AA18" s="26">
        <v>27.134260000000001</v>
      </c>
      <c r="AB18" s="203">
        <v>704.69269599999996</v>
      </c>
      <c r="AC18" s="26">
        <v>136.41167100000001</v>
      </c>
      <c r="AD18" s="26">
        <v>58.790440000000004</v>
      </c>
      <c r="AE18" s="26">
        <v>110.57140700000001</v>
      </c>
      <c r="AF18" s="26">
        <v>11.916383</v>
      </c>
      <c r="AG18" s="26">
        <v>13.7229359</v>
      </c>
      <c r="AH18" s="26">
        <v>0</v>
      </c>
      <c r="AI18" s="26">
        <v>25.120628400000001</v>
      </c>
      <c r="AJ18" s="203">
        <v>356.53346529999999</v>
      </c>
      <c r="AK18" s="26">
        <v>3017.0074636999993</v>
      </c>
      <c r="AL18" s="26">
        <v>3524.7977532999994</v>
      </c>
      <c r="AM18" s="286">
        <v>-0.14406224842959992</v>
      </c>
    </row>
    <row r="19" spans="1:39" x14ac:dyDescent="0.3">
      <c r="A19" s="12" t="s">
        <v>240</v>
      </c>
      <c r="B19" s="26">
        <v>0</v>
      </c>
      <c r="C19" s="26">
        <v>0</v>
      </c>
      <c r="D19" s="26">
        <v>0</v>
      </c>
      <c r="E19" s="20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03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03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03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03">
        <v>0</v>
      </c>
      <c r="AK19" s="26">
        <v>0</v>
      </c>
      <c r="AL19" s="229">
        <v>15.50099</v>
      </c>
      <c r="AM19" s="286">
        <v>-1</v>
      </c>
    </row>
    <row r="20" spans="1:39" ht="17.25" thickBot="1" x14ac:dyDescent="0.35">
      <c r="A20" s="24" t="s">
        <v>110</v>
      </c>
      <c r="B20" s="28">
        <v>0</v>
      </c>
      <c r="C20" s="28">
        <v>0</v>
      </c>
      <c r="D20" s="28">
        <v>0</v>
      </c>
      <c r="E20" s="205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05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05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05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05">
        <v>0</v>
      </c>
      <c r="AK20" s="28">
        <v>0</v>
      </c>
      <c r="AL20" s="268">
        <v>0</v>
      </c>
      <c r="AM20" s="287">
        <v>0</v>
      </c>
    </row>
    <row r="21" spans="1:39" ht="18" thickTop="1" thickBot="1" x14ac:dyDescent="0.35">
      <c r="A21" s="24" t="s">
        <v>220</v>
      </c>
      <c r="B21" s="28">
        <v>88.713295500000001</v>
      </c>
      <c r="C21" s="28">
        <v>226.61315599999998</v>
      </c>
      <c r="D21" s="28">
        <v>0</v>
      </c>
      <c r="E21" s="205">
        <v>315.32645149999996</v>
      </c>
      <c r="F21" s="28">
        <v>562.99706259999994</v>
      </c>
      <c r="G21" s="28">
        <v>1215.6562130000002</v>
      </c>
      <c r="H21" s="28">
        <v>826.71317299999987</v>
      </c>
      <c r="I21" s="28">
        <v>315.82052700000003</v>
      </c>
      <c r="J21" s="28">
        <v>656.16769599999998</v>
      </c>
      <c r="K21" s="28">
        <v>647.56508199999996</v>
      </c>
      <c r="L21" s="28">
        <v>467.90749199999999</v>
      </c>
      <c r="M21" s="28">
        <v>472.72240399999998</v>
      </c>
      <c r="N21" s="205">
        <v>5165.5496495999996</v>
      </c>
      <c r="O21" s="28">
        <v>79.062973099999994</v>
      </c>
      <c r="P21" s="28">
        <v>183.046504</v>
      </c>
      <c r="Q21" s="28">
        <v>1113.2855499999998</v>
      </c>
      <c r="R21" s="28">
        <v>2934.2251310000001</v>
      </c>
      <c r="S21" s="28">
        <v>131.7653268</v>
      </c>
      <c r="T21" s="28">
        <v>153.72651300000001</v>
      </c>
      <c r="U21" s="28">
        <v>13.945241000000001</v>
      </c>
      <c r="V21" s="205">
        <v>4609.0572389000008</v>
      </c>
      <c r="W21" s="28">
        <v>206.88273299999997</v>
      </c>
      <c r="X21" s="28">
        <v>159.28674999999998</v>
      </c>
      <c r="Y21" s="28">
        <v>3143.1751249999998</v>
      </c>
      <c r="Z21" s="28">
        <v>3055.0213599999997</v>
      </c>
      <c r="AA21" s="28">
        <v>397.29019999999997</v>
      </c>
      <c r="AB21" s="205">
        <v>6961.6561680000004</v>
      </c>
      <c r="AC21" s="28">
        <v>240.11617100000001</v>
      </c>
      <c r="AD21" s="28">
        <v>131.01967999999999</v>
      </c>
      <c r="AE21" s="28">
        <v>201.548295</v>
      </c>
      <c r="AF21" s="28">
        <v>11.916383</v>
      </c>
      <c r="AG21" s="28">
        <v>19.629256900000001</v>
      </c>
      <c r="AH21" s="28">
        <v>0</v>
      </c>
      <c r="AI21" s="28">
        <v>248.26303339999998</v>
      </c>
      <c r="AJ21" s="205">
        <v>852.49281930000006</v>
      </c>
      <c r="AK21" s="288">
        <v>17904.082327299999</v>
      </c>
      <c r="AL21" s="288">
        <v>23340.991043299997</v>
      </c>
      <c r="AM21" s="289">
        <v>-0.23293392752321274</v>
      </c>
    </row>
    <row r="22" spans="1:39" ht="18" thickTop="1" thickBot="1" x14ac:dyDescent="0.35">
      <c r="A22" s="23" t="s">
        <v>241</v>
      </c>
      <c r="B22" s="251">
        <v>42.886800000000001</v>
      </c>
      <c r="C22" s="251">
        <v>100.1763</v>
      </c>
      <c r="D22" s="251"/>
      <c r="E22" s="207">
        <v>143.06309999999999</v>
      </c>
      <c r="F22" s="251">
        <v>748.40110000000004</v>
      </c>
      <c r="G22" s="251">
        <v>1105.348</v>
      </c>
      <c r="H22" s="251">
        <v>668.65120000000002</v>
      </c>
      <c r="I22" s="251">
        <v>142.90520000000001</v>
      </c>
      <c r="J22" s="251">
        <v>579.35580000000004</v>
      </c>
      <c r="K22" s="251">
        <v>486.46019999999999</v>
      </c>
      <c r="L22" s="251">
        <v>344.5009</v>
      </c>
      <c r="M22" s="251">
        <v>531.01949999999999</v>
      </c>
      <c r="N22" s="207">
        <v>4606.6419000000005</v>
      </c>
      <c r="O22" s="251">
        <v>42.56915</v>
      </c>
      <c r="P22" s="251">
        <v>150.29509999999999</v>
      </c>
      <c r="Q22" s="251">
        <v>1705.7639999999999</v>
      </c>
      <c r="R22" s="251">
        <v>4241.4549999999999</v>
      </c>
      <c r="S22" s="251">
        <v>70.521860000000004</v>
      </c>
      <c r="T22" s="251">
        <v>95.843069999999997</v>
      </c>
      <c r="U22" s="251">
        <v>9.0326430000000002</v>
      </c>
      <c r="V22" s="207">
        <v>6315.480822999999</v>
      </c>
      <c r="W22" s="251">
        <v>176.29150000000001</v>
      </c>
      <c r="X22" s="251">
        <v>123.73099999999999</v>
      </c>
      <c r="Y22" s="251">
        <v>3309.1120000000001</v>
      </c>
      <c r="Z22" s="251">
        <v>3637.5309999999999</v>
      </c>
      <c r="AA22" s="251">
        <v>360.12040000000002</v>
      </c>
      <c r="AB22" s="207">
        <v>7606.7858999999999</v>
      </c>
      <c r="AC22" s="251">
        <v>80.121080000000006</v>
      </c>
      <c r="AD22" s="251">
        <v>75.135109999999997</v>
      </c>
      <c r="AE22" s="251">
        <v>126.4581</v>
      </c>
      <c r="AF22" s="251">
        <v>3.6029949999999999</v>
      </c>
      <c r="AG22" s="251">
        <v>6.5681849999999997</v>
      </c>
      <c r="AH22" s="251"/>
      <c r="AI22" s="251">
        <v>226.3091</v>
      </c>
      <c r="AJ22" s="207">
        <v>518.19457000000011</v>
      </c>
      <c r="AK22" s="243">
        <v>19190.166293000002</v>
      </c>
      <c r="AL22" s="251">
        <v>22404.1</v>
      </c>
      <c r="AM22" s="290">
        <v>-0.14345292633937523</v>
      </c>
    </row>
    <row r="23" spans="1:39" x14ac:dyDescent="0.3">
      <c r="A23" s="4" t="s">
        <v>242</v>
      </c>
      <c r="B23" s="4"/>
      <c r="E23" s="126"/>
      <c r="N23" s="126"/>
      <c r="V23" s="126"/>
      <c r="AB23" s="126"/>
      <c r="AJ23" s="128"/>
      <c r="AL23" s="91"/>
      <c r="AM23" s="91"/>
    </row>
    <row r="24" spans="1:39" x14ac:dyDescent="0.3">
      <c r="AK24" s="7"/>
    </row>
    <row r="25" spans="1:39" x14ac:dyDescent="0.3">
      <c r="AK25" s="13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37"/>
  <sheetViews>
    <sheetView workbookViewId="0">
      <selection activeCell="B17" sqref="B17"/>
    </sheetView>
  </sheetViews>
  <sheetFormatPr defaultRowHeight="16.5" x14ac:dyDescent="0.3"/>
  <cols>
    <col min="1" max="1" width="20" style="1" bestFit="1" customWidth="1"/>
    <col min="2" max="2" width="11.5703125" style="1" bestFit="1" customWidth="1"/>
    <col min="3" max="3" width="7.7109375" style="1" bestFit="1" customWidth="1"/>
    <col min="4" max="4" width="8.42578125" style="1" bestFit="1" customWidth="1"/>
    <col min="5" max="5" width="10.42578125" style="1" bestFit="1" customWidth="1"/>
    <col min="6" max="6" width="7.5703125" style="1" bestFit="1" customWidth="1"/>
    <col min="7" max="7" width="8.85546875" style="1" bestFit="1" customWidth="1"/>
    <col min="8" max="8" width="10.28515625" style="1" bestFit="1" customWidth="1"/>
    <col min="9" max="9" width="7.5703125" style="1" bestFit="1" customWidth="1"/>
    <col min="10" max="10" width="11.140625" style="1" bestFit="1" customWidth="1"/>
    <col min="11" max="11" width="9" style="1" bestFit="1" customWidth="1"/>
    <col min="12" max="12" width="9.140625" style="1"/>
    <col min="13" max="13" width="8.7109375" style="1" bestFit="1" customWidth="1"/>
    <col min="14" max="14" width="8.5703125" style="1" bestFit="1" customWidth="1"/>
    <col min="15" max="15" width="8" style="1" bestFit="1" customWidth="1"/>
    <col min="16" max="16" width="7.5703125" style="1" bestFit="1" customWidth="1"/>
    <col min="17" max="17" width="7.7109375" style="1" bestFit="1" customWidth="1"/>
    <col min="18" max="18" width="8.28515625" style="1" bestFit="1" customWidth="1"/>
    <col min="19" max="19" width="10" style="1" bestFit="1" customWidth="1"/>
    <col min="20" max="20" width="7.5703125" style="1" bestFit="1" customWidth="1"/>
    <col min="21" max="21" width="12" style="1" bestFit="1" customWidth="1"/>
    <col min="22" max="22" width="8.5703125" style="1" bestFit="1" customWidth="1"/>
    <col min="23" max="23" width="8" style="1" bestFit="1" customWidth="1"/>
    <col min="24" max="24" width="8.5703125" style="1" bestFit="1" customWidth="1"/>
    <col min="25" max="25" width="8.7109375" style="1" bestFit="1" customWidth="1"/>
    <col min="26" max="26" width="7.5703125" style="1" bestFit="1" customWidth="1"/>
    <col min="27" max="27" width="8.42578125" style="1" bestFit="1" customWidth="1"/>
    <col min="28" max="28" width="8.5703125" style="1" bestFit="1" customWidth="1"/>
    <col min="29" max="29" width="11.42578125" style="1" bestFit="1" customWidth="1"/>
    <col min="30" max="30" width="9.7109375" style="1" bestFit="1" customWidth="1"/>
    <col min="31" max="31" width="7.85546875" style="1" bestFit="1" customWidth="1"/>
    <col min="32" max="32" width="8.42578125" style="1" bestFit="1" customWidth="1"/>
    <col min="33" max="34" width="7.5703125" style="1" bestFit="1" customWidth="1"/>
    <col min="35" max="35" width="9.28515625" style="1" bestFit="1" customWidth="1"/>
    <col min="36" max="36" width="8.5703125" style="1" bestFit="1" customWidth="1"/>
    <col min="37" max="37" width="11.28515625" style="1" bestFit="1" customWidth="1"/>
    <col min="38" max="16384" width="9.140625" style="1"/>
  </cols>
  <sheetData>
    <row r="3" spans="1:38" s="92" customFormat="1" ht="17.25" thickBot="1" x14ac:dyDescent="0.35">
      <c r="A3" s="9" t="s">
        <v>314</v>
      </c>
      <c r="B3" s="9"/>
      <c r="C3" s="9"/>
      <c r="D3" s="9"/>
      <c r="E3" s="9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</row>
    <row r="4" spans="1:38" ht="17.25" thickBot="1" x14ac:dyDescent="0.35">
      <c r="A4" s="20" t="s">
        <v>250</v>
      </c>
      <c r="B4" s="40" t="s">
        <v>32</v>
      </c>
      <c r="C4" s="40" t="s">
        <v>33</v>
      </c>
      <c r="D4" s="40" t="s">
        <v>34</v>
      </c>
      <c r="E4" s="208" t="s">
        <v>252</v>
      </c>
      <c r="F4" s="40" t="s">
        <v>35</v>
      </c>
      <c r="G4" s="40" t="s">
        <v>37</v>
      </c>
      <c r="H4" s="40" t="s">
        <v>38</v>
      </c>
      <c r="I4" s="40" t="s">
        <v>39</v>
      </c>
      <c r="J4" s="40" t="s">
        <v>40</v>
      </c>
      <c r="K4" s="40" t="s">
        <v>41</v>
      </c>
      <c r="L4" s="40" t="s">
        <v>42</v>
      </c>
      <c r="M4" s="40" t="s">
        <v>43</v>
      </c>
      <c r="N4" s="208" t="s">
        <v>254</v>
      </c>
      <c r="O4" s="40" t="s">
        <v>44</v>
      </c>
      <c r="P4" s="40" t="s">
        <v>45</v>
      </c>
      <c r="Q4" s="40" t="s">
        <v>46</v>
      </c>
      <c r="R4" s="40" t="s">
        <v>47</v>
      </c>
      <c r="S4" s="40" t="s">
        <v>48</v>
      </c>
      <c r="T4" s="40" t="s">
        <v>49</v>
      </c>
      <c r="U4" s="40" t="s">
        <v>50</v>
      </c>
      <c r="V4" s="208" t="s">
        <v>255</v>
      </c>
      <c r="W4" s="40" t="s">
        <v>51</v>
      </c>
      <c r="X4" s="40" t="s">
        <v>52</v>
      </c>
      <c r="Y4" s="40" t="s">
        <v>53</v>
      </c>
      <c r="Z4" s="40" t="s">
        <v>54</v>
      </c>
      <c r="AA4" s="40" t="s">
        <v>55</v>
      </c>
      <c r="AB4" s="208" t="s">
        <v>256</v>
      </c>
      <c r="AC4" s="40" t="s">
        <v>56</v>
      </c>
      <c r="AD4" s="40" t="s">
        <v>57</v>
      </c>
      <c r="AE4" s="40" t="s">
        <v>58</v>
      </c>
      <c r="AF4" s="40" t="s">
        <v>59</v>
      </c>
      <c r="AG4" s="40" t="s">
        <v>60</v>
      </c>
      <c r="AH4" s="40" t="s">
        <v>61</v>
      </c>
      <c r="AI4" s="40" t="s">
        <v>62</v>
      </c>
      <c r="AJ4" s="208" t="s">
        <v>257</v>
      </c>
      <c r="AK4" s="258" t="s">
        <v>236</v>
      </c>
      <c r="AL4" s="81"/>
    </row>
    <row r="5" spans="1:38" ht="17.25" thickTop="1" x14ac:dyDescent="0.3">
      <c r="A5" s="253" t="s">
        <v>82</v>
      </c>
      <c r="B5" s="259">
        <v>397.85312500000003</v>
      </c>
      <c r="C5" s="259">
        <v>3897.7727000000004</v>
      </c>
      <c r="D5" s="259">
        <v>981.71932300000003</v>
      </c>
      <c r="E5" s="209">
        <v>5277.3451480000003</v>
      </c>
      <c r="F5" s="259">
        <v>5925.2054599999992</v>
      </c>
      <c r="G5" s="259">
        <v>11129.3644</v>
      </c>
      <c r="H5" s="259">
        <v>2481.3976600000001</v>
      </c>
      <c r="I5" s="259">
        <v>4539.8800599999995</v>
      </c>
      <c r="J5" s="259">
        <v>2356.0147399999996</v>
      </c>
      <c r="K5" s="259">
        <v>2346.4866771000002</v>
      </c>
      <c r="L5" s="259">
        <v>3018.5359830000002</v>
      </c>
      <c r="M5" s="259">
        <v>5139.7108479999997</v>
      </c>
      <c r="N5" s="209">
        <v>36936.595828099998</v>
      </c>
      <c r="O5" s="259">
        <v>4927.6670459999996</v>
      </c>
      <c r="P5" s="259">
        <v>8018.1674999999996</v>
      </c>
      <c r="Q5" s="259">
        <v>3430.3001314000003</v>
      </c>
      <c r="R5" s="259">
        <v>3218.1355000000003</v>
      </c>
      <c r="S5" s="259">
        <v>5014.3056329999999</v>
      </c>
      <c r="T5" s="259">
        <v>7595.965639</v>
      </c>
      <c r="U5" s="259">
        <v>3701.0552600000001</v>
      </c>
      <c r="V5" s="209">
        <v>35905.596709400001</v>
      </c>
      <c r="W5" s="259">
        <v>5363.4463729999998</v>
      </c>
      <c r="X5" s="259">
        <v>9937.0187700000006</v>
      </c>
      <c r="Y5" s="259">
        <v>9383.534463</v>
      </c>
      <c r="Z5" s="259">
        <v>7986.2576100000006</v>
      </c>
      <c r="AA5" s="259">
        <v>6381.3832399999992</v>
      </c>
      <c r="AB5" s="209">
        <v>39051.640456000001</v>
      </c>
      <c r="AC5" s="259">
        <v>10778.393180000003</v>
      </c>
      <c r="AD5" s="259">
        <v>46142.101807199993</v>
      </c>
      <c r="AE5" s="259">
        <v>25629.814401499996</v>
      </c>
      <c r="AF5" s="259">
        <v>18259.844639999999</v>
      </c>
      <c r="AG5" s="259">
        <v>20424.315000000002</v>
      </c>
      <c r="AH5" s="259">
        <v>18974.213803000002</v>
      </c>
      <c r="AI5" s="259">
        <v>14971.700445799999</v>
      </c>
      <c r="AJ5" s="209">
        <v>155180.38327749999</v>
      </c>
      <c r="AK5" s="281">
        <v>272351.56141899998</v>
      </c>
      <c r="AL5" s="130"/>
    </row>
    <row r="6" spans="1:38" x14ac:dyDescent="0.3">
      <c r="A6" s="254" t="s">
        <v>83</v>
      </c>
      <c r="B6" s="26">
        <v>396.76740000000001</v>
      </c>
      <c r="C6" s="26">
        <v>3768.2850400000002</v>
      </c>
      <c r="D6" s="26">
        <v>979.85413000000005</v>
      </c>
      <c r="E6" s="209">
        <v>5144.9065700000001</v>
      </c>
      <c r="F6" s="26">
        <v>4449.2239999999993</v>
      </c>
      <c r="G6" s="26">
        <v>7272.0010000000002</v>
      </c>
      <c r="H6" s="26">
        <v>2304.4229999999998</v>
      </c>
      <c r="I6" s="26">
        <v>2277.6824000000001</v>
      </c>
      <c r="J6" s="26">
        <v>2293.8412599999997</v>
      </c>
      <c r="K6" s="26">
        <v>1385.7723470999999</v>
      </c>
      <c r="L6" s="26">
        <v>1866.4738</v>
      </c>
      <c r="M6" s="26">
        <v>4979.3125</v>
      </c>
      <c r="N6" s="209">
        <v>26828.730307099995</v>
      </c>
      <c r="O6" s="26">
        <v>4919.5159999999996</v>
      </c>
      <c r="P6" s="26">
        <v>7567.48</v>
      </c>
      <c r="Q6" s="26">
        <v>3396.4829414000001</v>
      </c>
      <c r="R6" s="26">
        <v>2235.0300000000002</v>
      </c>
      <c r="S6" s="26">
        <v>4392.5079999999998</v>
      </c>
      <c r="T6" s="26">
        <v>5650.8315140000004</v>
      </c>
      <c r="U6" s="26">
        <v>3126.6410000000001</v>
      </c>
      <c r="V6" s="209">
        <v>31288.489455399998</v>
      </c>
      <c r="W6" s="26">
        <v>5214.4716609999996</v>
      </c>
      <c r="X6" s="26">
        <v>9716.3240000000005</v>
      </c>
      <c r="Y6" s="26">
        <v>5993.17</v>
      </c>
      <c r="Z6" s="26">
        <v>6782.259</v>
      </c>
      <c r="AA6" s="26">
        <v>5705.26746</v>
      </c>
      <c r="AB6" s="209">
        <v>33411.492121000003</v>
      </c>
      <c r="AC6" s="26">
        <v>10291.716460000001</v>
      </c>
      <c r="AD6" s="26">
        <v>30805.581299999998</v>
      </c>
      <c r="AE6" s="26">
        <v>21179.0576</v>
      </c>
      <c r="AF6" s="26">
        <v>14291.6209</v>
      </c>
      <c r="AG6" s="26">
        <v>18081.487700000001</v>
      </c>
      <c r="AH6" s="26">
        <v>17960.788410000001</v>
      </c>
      <c r="AI6" s="26">
        <v>8894.8703000000005</v>
      </c>
      <c r="AJ6" s="209">
        <v>121505.12267</v>
      </c>
      <c r="AK6" s="35">
        <v>218178.74112350002</v>
      </c>
      <c r="AL6" s="132"/>
    </row>
    <row r="7" spans="1:38" x14ac:dyDescent="0.3">
      <c r="A7" s="254" t="s">
        <v>85</v>
      </c>
      <c r="B7" s="26">
        <v>0</v>
      </c>
      <c r="C7" s="26">
        <v>0</v>
      </c>
      <c r="D7" s="26">
        <v>0</v>
      </c>
      <c r="E7" s="209">
        <v>0</v>
      </c>
      <c r="F7" s="26">
        <v>1064.0239999999999</v>
      </c>
      <c r="G7" s="26">
        <v>140.2663</v>
      </c>
      <c r="H7" s="26">
        <v>33.251779999999997</v>
      </c>
      <c r="I7" s="26">
        <v>19.20186</v>
      </c>
      <c r="J7" s="26">
        <v>0</v>
      </c>
      <c r="K7" s="26">
        <v>0</v>
      </c>
      <c r="L7" s="26">
        <v>0</v>
      </c>
      <c r="M7" s="26">
        <v>0</v>
      </c>
      <c r="N7" s="209">
        <v>1256.7439399999998</v>
      </c>
      <c r="O7" s="26">
        <v>8.1510459999999991</v>
      </c>
      <c r="P7" s="26">
        <v>239.77590000000001</v>
      </c>
      <c r="Q7" s="26">
        <v>33.817189999999997</v>
      </c>
      <c r="R7" s="26">
        <v>262.79919999999998</v>
      </c>
      <c r="S7" s="26">
        <v>220.70359999999999</v>
      </c>
      <c r="T7" s="26">
        <v>9.4306249999999991</v>
      </c>
      <c r="U7" s="26">
        <v>65.551159999999996</v>
      </c>
      <c r="V7" s="209">
        <v>840.22872099999995</v>
      </c>
      <c r="W7" s="26">
        <v>0</v>
      </c>
      <c r="X7" s="26">
        <v>0</v>
      </c>
      <c r="Y7" s="26">
        <v>1654.0409999999999</v>
      </c>
      <c r="Z7" s="26">
        <v>1108.9749999999999</v>
      </c>
      <c r="AA7" s="26">
        <v>471.05020000000002</v>
      </c>
      <c r="AB7" s="209">
        <v>3234.0661999999998</v>
      </c>
      <c r="AC7" s="26">
        <v>0</v>
      </c>
      <c r="AD7" s="26">
        <v>12010.11693</v>
      </c>
      <c r="AE7" s="26">
        <v>1936.713</v>
      </c>
      <c r="AF7" s="26">
        <v>2434.3743200000004</v>
      </c>
      <c r="AG7" s="26">
        <v>1000.87</v>
      </c>
      <c r="AH7" s="26">
        <v>0</v>
      </c>
      <c r="AI7" s="26">
        <v>4438.2085657999996</v>
      </c>
      <c r="AJ7" s="209">
        <v>21820.282815800001</v>
      </c>
      <c r="AK7" s="35">
        <v>27151.321676799998</v>
      </c>
      <c r="AL7" s="132"/>
    </row>
    <row r="8" spans="1:38" ht="15.75" customHeight="1" x14ac:dyDescent="0.3">
      <c r="A8" s="254" t="s">
        <v>84</v>
      </c>
      <c r="B8" s="26">
        <v>0</v>
      </c>
      <c r="C8" s="26">
        <v>102.20959999999999</v>
      </c>
      <c r="D8" s="26">
        <v>0</v>
      </c>
      <c r="E8" s="209">
        <v>102.20959999999999</v>
      </c>
      <c r="F8" s="26">
        <v>152.71596</v>
      </c>
      <c r="G8" s="26">
        <v>2999.165</v>
      </c>
      <c r="H8" s="26">
        <v>0</v>
      </c>
      <c r="I8" s="26">
        <v>1899.1637000000001</v>
      </c>
      <c r="J8" s="26">
        <v>0</v>
      </c>
      <c r="K8" s="26">
        <v>845.66732999999999</v>
      </c>
      <c r="L8" s="26">
        <v>136.01056299999999</v>
      </c>
      <c r="M8" s="26">
        <v>160.398348</v>
      </c>
      <c r="N8" s="209">
        <v>6193.1209009999993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1935.7035000000001</v>
      </c>
      <c r="U8" s="26">
        <v>508.86310000000003</v>
      </c>
      <c r="V8" s="209">
        <v>2444.5666000000001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09">
        <v>0</v>
      </c>
      <c r="AC8" s="26">
        <v>299.93718999999999</v>
      </c>
      <c r="AD8" s="26">
        <v>2635.1682000000001</v>
      </c>
      <c r="AE8" s="26">
        <v>1358.3746299999998</v>
      </c>
      <c r="AF8" s="26">
        <v>768.39059999999995</v>
      </c>
      <c r="AG8" s="26">
        <v>937.54289999999992</v>
      </c>
      <c r="AH8" s="26">
        <v>777.15499299999999</v>
      </c>
      <c r="AI8" s="26">
        <v>1421.38158</v>
      </c>
      <c r="AJ8" s="209">
        <v>8197.9500929999995</v>
      </c>
      <c r="AK8" s="35">
        <v>16937.847194000002</v>
      </c>
      <c r="AL8" s="132"/>
    </row>
    <row r="9" spans="1:38" x14ac:dyDescent="0.3">
      <c r="A9" s="254" t="s">
        <v>86</v>
      </c>
      <c r="B9" s="26">
        <v>0</v>
      </c>
      <c r="C9" s="26">
        <v>0</v>
      </c>
      <c r="D9" s="26">
        <v>0</v>
      </c>
      <c r="E9" s="209">
        <v>0</v>
      </c>
      <c r="F9" s="26">
        <v>0</v>
      </c>
      <c r="G9" s="26">
        <v>0</v>
      </c>
      <c r="H9" s="26">
        <v>55.419640000000001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09">
        <v>55.419640000000001</v>
      </c>
      <c r="O9" s="26">
        <v>0</v>
      </c>
      <c r="P9" s="26">
        <v>198.29239999999999</v>
      </c>
      <c r="Q9" s="26">
        <v>0</v>
      </c>
      <c r="R9" s="26">
        <v>720.30629999999996</v>
      </c>
      <c r="S9" s="26">
        <v>394.74829999999997</v>
      </c>
      <c r="T9" s="26">
        <v>0</v>
      </c>
      <c r="U9" s="26">
        <v>0</v>
      </c>
      <c r="V9" s="209">
        <v>1313.347</v>
      </c>
      <c r="W9" s="26">
        <v>143.76737499999999</v>
      </c>
      <c r="X9" s="26">
        <v>0</v>
      </c>
      <c r="Y9" s="26">
        <v>1736.3234630000002</v>
      </c>
      <c r="Z9" s="26">
        <v>95.023610000000005</v>
      </c>
      <c r="AA9" s="26">
        <v>136.23756</v>
      </c>
      <c r="AB9" s="209">
        <v>2111.3520079999998</v>
      </c>
      <c r="AC9" s="26">
        <v>0</v>
      </c>
      <c r="AD9" s="26">
        <v>57.9739</v>
      </c>
      <c r="AE9" s="26">
        <v>888.85950000000003</v>
      </c>
      <c r="AF9" s="26">
        <v>63.13203</v>
      </c>
      <c r="AG9" s="26">
        <v>0</v>
      </c>
      <c r="AH9" s="26">
        <v>0</v>
      </c>
      <c r="AI9" s="26">
        <v>0</v>
      </c>
      <c r="AJ9" s="209">
        <v>1009.96543</v>
      </c>
      <c r="AK9" s="35">
        <v>4490.0840779999999</v>
      </c>
      <c r="AL9" s="132"/>
    </row>
    <row r="10" spans="1:38" x14ac:dyDescent="0.3">
      <c r="A10" s="254" t="s">
        <v>221</v>
      </c>
      <c r="B10" s="26">
        <v>1.0857250000000001</v>
      </c>
      <c r="C10" s="26">
        <v>27.27806</v>
      </c>
      <c r="D10" s="26">
        <v>1.8651930000000001</v>
      </c>
      <c r="E10" s="209">
        <v>30.228978000000001</v>
      </c>
      <c r="F10" s="26">
        <v>259.24149999999997</v>
      </c>
      <c r="G10" s="26">
        <v>717.93209999999999</v>
      </c>
      <c r="H10" s="26">
        <v>88.303239999999988</v>
      </c>
      <c r="I10" s="26">
        <v>343.83210000000003</v>
      </c>
      <c r="J10" s="26">
        <v>62.173479999999998</v>
      </c>
      <c r="K10" s="26">
        <v>115.047</v>
      </c>
      <c r="L10" s="26">
        <v>1016.0516200000001</v>
      </c>
      <c r="M10" s="26">
        <v>0</v>
      </c>
      <c r="N10" s="209">
        <v>2602.58104</v>
      </c>
      <c r="O10" s="26">
        <v>0</v>
      </c>
      <c r="P10" s="26">
        <v>12.619199999999999</v>
      </c>
      <c r="Q10" s="26">
        <v>0</v>
      </c>
      <c r="R10" s="26">
        <v>0</v>
      </c>
      <c r="S10" s="26">
        <v>6.3457330000000001</v>
      </c>
      <c r="T10" s="26">
        <v>0</v>
      </c>
      <c r="U10" s="26">
        <v>0</v>
      </c>
      <c r="V10" s="209">
        <v>18.964932999999998</v>
      </c>
      <c r="W10" s="26">
        <v>5.2073369999999999</v>
      </c>
      <c r="X10" s="26">
        <v>220.69477000000001</v>
      </c>
      <c r="Y10" s="26">
        <v>0</v>
      </c>
      <c r="Z10" s="26">
        <v>0</v>
      </c>
      <c r="AA10" s="26">
        <v>68.828019999999995</v>
      </c>
      <c r="AB10" s="209">
        <v>294.73012699999998</v>
      </c>
      <c r="AC10" s="26">
        <v>186.73953</v>
      </c>
      <c r="AD10" s="26">
        <v>633.26147719999994</v>
      </c>
      <c r="AE10" s="26">
        <v>266.80967149999998</v>
      </c>
      <c r="AF10" s="26">
        <v>702.32678999999996</v>
      </c>
      <c r="AG10" s="26">
        <v>404.4144</v>
      </c>
      <c r="AH10" s="26">
        <v>236.2704</v>
      </c>
      <c r="AI10" s="26">
        <v>217.24</v>
      </c>
      <c r="AJ10" s="209">
        <v>2647.0622686999995</v>
      </c>
      <c r="AK10" s="35">
        <v>5593.5673466999997</v>
      </c>
      <c r="AL10" s="132"/>
    </row>
    <row r="11" spans="1:38" x14ac:dyDescent="0.3">
      <c r="A11" s="253" t="s">
        <v>87</v>
      </c>
      <c r="B11" s="259">
        <v>485.22401394016003</v>
      </c>
      <c r="C11" s="259">
        <v>2016.8820427015401</v>
      </c>
      <c r="D11" s="259">
        <v>728.44815949871997</v>
      </c>
      <c r="E11" s="209">
        <v>3230.5542161404201</v>
      </c>
      <c r="F11" s="259">
        <v>3632.2530331582007</v>
      </c>
      <c r="G11" s="259">
        <v>3073.5195568802101</v>
      </c>
      <c r="H11" s="259">
        <v>6949.9139127840108</v>
      </c>
      <c r="I11" s="259">
        <v>2718.3030341844496</v>
      </c>
      <c r="J11" s="259">
        <v>8302.6323078316</v>
      </c>
      <c r="K11" s="259">
        <v>10363.654162454101</v>
      </c>
      <c r="L11" s="259">
        <v>6614.7547754820989</v>
      </c>
      <c r="M11" s="259">
        <v>7637.0998698842004</v>
      </c>
      <c r="N11" s="209">
        <v>49292.130652658867</v>
      </c>
      <c r="O11" s="259">
        <v>8750.3720554188003</v>
      </c>
      <c r="P11" s="259">
        <v>7049.9209599999995</v>
      </c>
      <c r="Q11" s="259">
        <v>6121.579623193019</v>
      </c>
      <c r="R11" s="259">
        <v>10604.433419689822</v>
      </c>
      <c r="S11" s="259">
        <v>10109.681320313501</v>
      </c>
      <c r="T11" s="259">
        <v>5005.7341720274999</v>
      </c>
      <c r="U11" s="259">
        <v>12317.002600687998</v>
      </c>
      <c r="V11" s="209">
        <v>59958.724151330644</v>
      </c>
      <c r="W11" s="259">
        <v>4654.4590768071994</v>
      </c>
      <c r="X11" s="259">
        <v>8755.1504276920004</v>
      </c>
      <c r="Y11" s="259">
        <v>6992.0704808600904</v>
      </c>
      <c r="Z11" s="259">
        <v>7567.4504021878356</v>
      </c>
      <c r="AA11" s="259">
        <v>11448.786741057629</v>
      </c>
      <c r="AB11" s="209">
        <v>39417.917128604749</v>
      </c>
      <c r="AC11" s="259">
        <v>4581.2394892231996</v>
      </c>
      <c r="AD11" s="259">
        <v>4179.5220393439995</v>
      </c>
      <c r="AE11" s="259">
        <v>3931.9223323622</v>
      </c>
      <c r="AF11" s="259">
        <v>5999.2227383248992</v>
      </c>
      <c r="AG11" s="259">
        <v>4169.785965776</v>
      </c>
      <c r="AH11" s="259">
        <v>4378.2495536008</v>
      </c>
      <c r="AI11" s="259">
        <v>6461.0263823531996</v>
      </c>
      <c r="AJ11" s="209">
        <v>33700.968500984294</v>
      </c>
      <c r="AK11" s="281">
        <v>185600.29464971906</v>
      </c>
      <c r="AL11" s="132"/>
    </row>
    <row r="12" spans="1:38" x14ac:dyDescent="0.3">
      <c r="A12" s="254" t="s">
        <v>88</v>
      </c>
      <c r="B12" s="26">
        <v>112.84980394016002</v>
      </c>
      <c r="C12" s="26">
        <v>314.20440440154005</v>
      </c>
      <c r="D12" s="26">
        <v>25.004400198719999</v>
      </c>
      <c r="E12" s="209">
        <v>452.0586085404201</v>
      </c>
      <c r="F12" s="26">
        <v>568.96860315819993</v>
      </c>
      <c r="G12" s="26">
        <v>90.749606880209996</v>
      </c>
      <c r="H12" s="26">
        <v>157.49094778401002</v>
      </c>
      <c r="I12" s="26">
        <v>457.58884418445001</v>
      </c>
      <c r="J12" s="26">
        <v>484.98538183159997</v>
      </c>
      <c r="K12" s="26">
        <v>7450.3904624541001</v>
      </c>
      <c r="L12" s="26">
        <v>634.31857548209996</v>
      </c>
      <c r="M12" s="26">
        <v>2689.6645698841999</v>
      </c>
      <c r="N12" s="209">
        <v>12534.156991658871</v>
      </c>
      <c r="O12" s="26">
        <v>1676.0879554188002</v>
      </c>
      <c r="P12" s="26">
        <v>137.71096</v>
      </c>
      <c r="Q12" s="26">
        <v>17.960684193018999</v>
      </c>
      <c r="R12" s="26">
        <v>96.711079689819996</v>
      </c>
      <c r="S12" s="26">
        <v>763.33822031349996</v>
      </c>
      <c r="T12" s="26">
        <v>2585.6418720275001</v>
      </c>
      <c r="U12" s="26">
        <v>6589.3151706879999</v>
      </c>
      <c r="V12" s="209">
        <v>11866.76594233064</v>
      </c>
      <c r="W12" s="26">
        <v>380.78237680720002</v>
      </c>
      <c r="X12" s="26">
        <v>271.65786769199997</v>
      </c>
      <c r="Y12" s="26">
        <v>0.56848086008999998</v>
      </c>
      <c r="Z12" s="26">
        <v>25.414052187835999</v>
      </c>
      <c r="AA12" s="26">
        <v>296.32790105763002</v>
      </c>
      <c r="AB12" s="209">
        <v>974.75067860475588</v>
      </c>
      <c r="AC12" s="26">
        <v>1418.9118472231999</v>
      </c>
      <c r="AD12" s="26">
        <v>1004.323906344</v>
      </c>
      <c r="AE12" s="26">
        <v>598.90310056220005</v>
      </c>
      <c r="AF12" s="26">
        <v>2556.1224305248998</v>
      </c>
      <c r="AG12" s="26">
        <v>1170.480250776</v>
      </c>
      <c r="AH12" s="26">
        <v>1593.3743536007999</v>
      </c>
      <c r="AI12" s="26">
        <v>1727.0711083531999</v>
      </c>
      <c r="AJ12" s="209">
        <v>10069.1869973843</v>
      </c>
      <c r="AK12" s="35">
        <v>35896.919218518997</v>
      </c>
      <c r="AL12" s="132"/>
    </row>
    <row r="13" spans="1:38" x14ac:dyDescent="0.3">
      <c r="A13" s="254" t="s">
        <v>90</v>
      </c>
      <c r="B13" s="26">
        <v>267.07010000000002</v>
      </c>
      <c r="C13" s="26">
        <v>1300.8984519999999</v>
      </c>
      <c r="D13" s="26">
        <v>623.86492929999997</v>
      </c>
      <c r="E13" s="209">
        <v>2191.8334812999997</v>
      </c>
      <c r="F13" s="26">
        <v>2349.2425300000004</v>
      </c>
      <c r="G13" s="26">
        <v>2482.82645</v>
      </c>
      <c r="H13" s="26">
        <v>4987.268</v>
      </c>
      <c r="I13" s="26">
        <v>1785.5650000000001</v>
      </c>
      <c r="J13" s="26">
        <v>5612.65</v>
      </c>
      <c r="K13" s="26">
        <v>2066.4340000000002</v>
      </c>
      <c r="L13" s="26">
        <v>4275.9279999999999</v>
      </c>
      <c r="M13" s="26">
        <v>3678.0619999999999</v>
      </c>
      <c r="N13" s="209">
        <v>27237.975980000003</v>
      </c>
      <c r="O13" s="26">
        <v>5339.3789999999999</v>
      </c>
      <c r="P13" s="26">
        <v>2795.9270000000001</v>
      </c>
      <c r="Q13" s="26">
        <v>769.17419900000004</v>
      </c>
      <c r="R13" s="26">
        <v>3045.739</v>
      </c>
      <c r="S13" s="26">
        <v>6102.2790000000005</v>
      </c>
      <c r="T13" s="26">
        <v>1437.83</v>
      </c>
      <c r="U13" s="26">
        <v>5116.5739999999996</v>
      </c>
      <c r="V13" s="209">
        <v>24606.902199000004</v>
      </c>
      <c r="W13" s="26">
        <v>3410.1469999999999</v>
      </c>
      <c r="X13" s="26">
        <v>5460.0889999999999</v>
      </c>
      <c r="Y13" s="26">
        <v>1296.617</v>
      </c>
      <c r="Z13" s="26">
        <v>2487.7669999999998</v>
      </c>
      <c r="AA13" s="26">
        <v>6152.4229999999998</v>
      </c>
      <c r="AB13" s="209">
        <v>18807.043000000001</v>
      </c>
      <c r="AC13" s="26">
        <v>1534.6032579999999</v>
      </c>
      <c r="AD13" s="26">
        <v>1513.0357040000001</v>
      </c>
      <c r="AE13" s="26">
        <v>2160.4478155000002</v>
      </c>
      <c r="AF13" s="26">
        <v>1543.0603429999999</v>
      </c>
      <c r="AG13" s="26">
        <v>1943.1369999999999</v>
      </c>
      <c r="AH13" s="26">
        <v>2063.0329999999999</v>
      </c>
      <c r="AI13" s="26">
        <v>3855.3920739999999</v>
      </c>
      <c r="AJ13" s="209">
        <v>14612.709194499999</v>
      </c>
      <c r="AK13" s="35">
        <v>87456.463854800037</v>
      </c>
      <c r="AL13" s="132"/>
    </row>
    <row r="14" spans="1:38" x14ac:dyDescent="0.3">
      <c r="A14" s="254" t="s">
        <v>89</v>
      </c>
      <c r="B14" s="26">
        <v>17.984359999999999</v>
      </c>
      <c r="C14" s="26">
        <v>358.29562220000003</v>
      </c>
      <c r="D14" s="26">
        <v>44.859110000000001</v>
      </c>
      <c r="E14" s="209">
        <v>421.13909219999999</v>
      </c>
      <c r="F14" s="26">
        <v>578.404</v>
      </c>
      <c r="G14" s="26">
        <v>301.87920000000003</v>
      </c>
      <c r="H14" s="26">
        <v>1245.3963650000001</v>
      </c>
      <c r="I14" s="26">
        <v>411.46980000000002</v>
      </c>
      <c r="J14" s="26">
        <v>1785.3558260000002</v>
      </c>
      <c r="K14" s="26">
        <v>400.59059999999999</v>
      </c>
      <c r="L14" s="26">
        <v>161.65219999999999</v>
      </c>
      <c r="M14" s="26">
        <v>283.9314</v>
      </c>
      <c r="N14" s="209">
        <v>5168.6793910000006</v>
      </c>
      <c r="O14" s="26">
        <v>1035.086</v>
      </c>
      <c r="P14" s="26">
        <v>3685.8020000000001</v>
      </c>
      <c r="Q14" s="26">
        <v>5300.6120099999998</v>
      </c>
      <c r="R14" s="26">
        <v>7369.8760000000002</v>
      </c>
      <c r="S14" s="26">
        <v>2257.2049999999999</v>
      </c>
      <c r="T14" s="26">
        <v>115.90049999999999</v>
      </c>
      <c r="U14" s="26">
        <v>19.118819999999999</v>
      </c>
      <c r="V14" s="209">
        <v>19783.600330000001</v>
      </c>
      <c r="W14" s="26">
        <v>692.64229999999998</v>
      </c>
      <c r="X14" s="26">
        <v>2118.5410000000002</v>
      </c>
      <c r="Y14" s="26">
        <v>5574.0703000000003</v>
      </c>
      <c r="Z14" s="26">
        <v>4966.2629999999999</v>
      </c>
      <c r="AA14" s="26">
        <v>4863.2537399999992</v>
      </c>
      <c r="AB14" s="209">
        <v>18214.770339999999</v>
      </c>
      <c r="AC14" s="26">
        <v>1348.188805</v>
      </c>
      <c r="AD14" s="26">
        <v>1480.2426289999999</v>
      </c>
      <c r="AE14" s="26">
        <v>1018.1216163</v>
      </c>
      <c r="AF14" s="26">
        <v>1671.4655599999999</v>
      </c>
      <c r="AG14" s="26">
        <v>963.1096</v>
      </c>
      <c r="AH14" s="26">
        <v>595.49649999999997</v>
      </c>
      <c r="AI14" s="26">
        <v>171.5427</v>
      </c>
      <c r="AJ14" s="209">
        <v>7248.1674102999996</v>
      </c>
      <c r="AK14" s="35">
        <v>50836.356563499998</v>
      </c>
      <c r="AL14" s="132"/>
    </row>
    <row r="15" spans="1:38" x14ac:dyDescent="0.3">
      <c r="A15" s="254" t="s">
        <v>284</v>
      </c>
      <c r="B15" s="26">
        <v>87.319749999999999</v>
      </c>
      <c r="C15" s="26">
        <v>43.483564099999995</v>
      </c>
      <c r="D15" s="26">
        <v>34.719720000000002</v>
      </c>
      <c r="E15" s="209">
        <v>165.52303409999999</v>
      </c>
      <c r="F15" s="26">
        <v>135.6379</v>
      </c>
      <c r="G15" s="26">
        <v>198.0643</v>
      </c>
      <c r="H15" s="26">
        <v>559.7586</v>
      </c>
      <c r="I15" s="26">
        <v>63.679389999999998</v>
      </c>
      <c r="J15" s="26">
        <v>419.64109999999999</v>
      </c>
      <c r="K15" s="26">
        <v>446.23910000000001</v>
      </c>
      <c r="L15" s="26">
        <v>1542.856</v>
      </c>
      <c r="M15" s="26">
        <v>985.44190000000003</v>
      </c>
      <c r="N15" s="209">
        <v>4351.3182900000002</v>
      </c>
      <c r="O15" s="26">
        <v>699.81910000000005</v>
      </c>
      <c r="P15" s="26">
        <v>430.48099999999999</v>
      </c>
      <c r="Q15" s="26">
        <v>33.832729999999998</v>
      </c>
      <c r="R15" s="26">
        <v>92.107339999999994</v>
      </c>
      <c r="S15" s="26">
        <v>986.85910000000001</v>
      </c>
      <c r="T15" s="26">
        <v>866.3617999999999</v>
      </c>
      <c r="U15" s="26">
        <v>591.99460999999997</v>
      </c>
      <c r="V15" s="209">
        <v>3701.45568</v>
      </c>
      <c r="W15" s="26">
        <v>170.88740000000001</v>
      </c>
      <c r="X15" s="26">
        <v>904.86256000000003</v>
      </c>
      <c r="Y15" s="26">
        <v>120.8147</v>
      </c>
      <c r="Z15" s="26">
        <v>88.006349999999998</v>
      </c>
      <c r="AA15" s="26">
        <v>136.78210000000001</v>
      </c>
      <c r="AB15" s="209">
        <v>1421.35311</v>
      </c>
      <c r="AC15" s="26">
        <v>279.53557899999998</v>
      </c>
      <c r="AD15" s="26">
        <v>181.91980000000001</v>
      </c>
      <c r="AE15" s="26">
        <v>154.44980000000001</v>
      </c>
      <c r="AF15" s="26">
        <v>228.57440479999997</v>
      </c>
      <c r="AG15" s="26">
        <v>93.059114999999991</v>
      </c>
      <c r="AH15" s="26">
        <v>126.34569999999999</v>
      </c>
      <c r="AI15" s="26">
        <v>707.02049999999997</v>
      </c>
      <c r="AJ15" s="209">
        <v>1770.9048988000002</v>
      </c>
      <c r="AK15" s="35">
        <v>11410.555012899997</v>
      </c>
      <c r="AL15" s="132"/>
    </row>
    <row r="16" spans="1:38" x14ac:dyDescent="0.3">
      <c r="A16" s="253" t="s">
        <v>212</v>
      </c>
      <c r="B16" s="259">
        <v>454.00045917715204</v>
      </c>
      <c r="C16" s="259">
        <v>491.87356607595672</v>
      </c>
      <c r="D16" s="259">
        <v>422.46834001220839</v>
      </c>
      <c r="E16" s="209">
        <v>1368.3423652653173</v>
      </c>
      <c r="F16" s="259">
        <v>1255.3060039177076</v>
      </c>
      <c r="G16" s="259">
        <v>1024.8408573272475</v>
      </c>
      <c r="H16" s="259">
        <v>255.07711138869001</v>
      </c>
      <c r="I16" s="259">
        <v>774.93581407989996</v>
      </c>
      <c r="J16" s="259">
        <v>1400.8114884760398</v>
      </c>
      <c r="K16" s="259">
        <v>1738.6487909287418</v>
      </c>
      <c r="L16" s="259">
        <v>5936.8361170962999</v>
      </c>
      <c r="M16" s="259">
        <v>2440.96514946461</v>
      </c>
      <c r="N16" s="209">
        <v>14827.421332679236</v>
      </c>
      <c r="O16" s="259">
        <v>2467.1010317340297</v>
      </c>
      <c r="P16" s="259">
        <v>1993.5105856673499</v>
      </c>
      <c r="Q16" s="259">
        <v>86.245857952037994</v>
      </c>
      <c r="R16" s="259">
        <v>407.22270841635998</v>
      </c>
      <c r="S16" s="259">
        <v>3026.08884855214</v>
      </c>
      <c r="T16" s="259">
        <v>978.57148572875997</v>
      </c>
      <c r="U16" s="259">
        <v>1328.3319742122198</v>
      </c>
      <c r="V16" s="209">
        <v>10287.072492262898</v>
      </c>
      <c r="W16" s="259">
        <v>2208.5468786962169</v>
      </c>
      <c r="X16" s="259">
        <v>4657.2852033473</v>
      </c>
      <c r="Y16" s="259">
        <v>291.33158503622997</v>
      </c>
      <c r="Z16" s="259">
        <v>662.43935851183005</v>
      </c>
      <c r="AA16" s="259">
        <v>3204.0142088435996</v>
      </c>
      <c r="AB16" s="209">
        <v>11023.617234435176</v>
      </c>
      <c r="AC16" s="259">
        <v>2533.422816201286</v>
      </c>
      <c r="AD16" s="259">
        <v>2131.0887251206368</v>
      </c>
      <c r="AE16" s="259">
        <v>4691.4747997008917</v>
      </c>
      <c r="AF16" s="259">
        <v>3467.0102898891409</v>
      </c>
      <c r="AG16" s="259">
        <v>3752.2723213996696</v>
      </c>
      <c r="AH16" s="259">
        <v>3281.1982741854345</v>
      </c>
      <c r="AI16" s="259">
        <v>4613.2807621709926</v>
      </c>
      <c r="AJ16" s="209">
        <v>24469.747988668052</v>
      </c>
      <c r="AK16" s="281">
        <v>61976.201413310686</v>
      </c>
      <c r="AL16" s="132"/>
    </row>
    <row r="17" spans="1:38" x14ac:dyDescent="0.3">
      <c r="A17" s="254" t="s">
        <v>225</v>
      </c>
      <c r="B17" s="26">
        <v>66.164258453580004</v>
      </c>
      <c r="C17" s="26">
        <v>196.41231839307</v>
      </c>
      <c r="D17" s="26">
        <v>154.27504858605002</v>
      </c>
      <c r="E17" s="209">
        <v>416.85162543270008</v>
      </c>
      <c r="F17" s="26">
        <v>150.70938223797</v>
      </c>
      <c r="G17" s="26">
        <v>131.92548668113</v>
      </c>
      <c r="H17" s="26">
        <v>72.106978066910003</v>
      </c>
      <c r="I17" s="26">
        <v>135.30522289048</v>
      </c>
      <c r="J17" s="26">
        <v>136.90670222456001</v>
      </c>
      <c r="K17" s="26">
        <v>171.85414033454998</v>
      </c>
      <c r="L17" s="26">
        <v>529.47314784000002</v>
      </c>
      <c r="M17" s="26">
        <v>253.48510920780998</v>
      </c>
      <c r="N17" s="209">
        <v>1581.7661694834098</v>
      </c>
      <c r="O17" s="26">
        <v>205.40040041544003</v>
      </c>
      <c r="P17" s="26">
        <v>310.87884473216997</v>
      </c>
      <c r="Q17" s="26">
        <v>62.509353346799998</v>
      </c>
      <c r="R17" s="26">
        <v>142.47788908089998</v>
      </c>
      <c r="S17" s="26">
        <v>211.08738700633998</v>
      </c>
      <c r="T17" s="26">
        <v>454.87116563259997</v>
      </c>
      <c r="U17" s="26">
        <v>368.35702834900002</v>
      </c>
      <c r="V17" s="209">
        <v>1755.58206856325</v>
      </c>
      <c r="W17" s="26">
        <v>335.55674327218998</v>
      </c>
      <c r="X17" s="26">
        <v>848.91858898409987</v>
      </c>
      <c r="Y17" s="26">
        <v>20.168273017090002</v>
      </c>
      <c r="Z17" s="26">
        <v>211.48081172181</v>
      </c>
      <c r="AA17" s="26">
        <v>1376.0695957651999</v>
      </c>
      <c r="AB17" s="209">
        <v>2792.1940127603898</v>
      </c>
      <c r="AC17" s="26">
        <v>1793.2382286430848</v>
      </c>
      <c r="AD17" s="26">
        <v>1499.3012123790138</v>
      </c>
      <c r="AE17" s="26">
        <v>2037.56818172</v>
      </c>
      <c r="AF17" s="26">
        <v>2624.231667</v>
      </c>
      <c r="AG17" s="26">
        <v>2547.0279574199999</v>
      </c>
      <c r="AH17" s="26">
        <v>2692.644066672</v>
      </c>
      <c r="AI17" s="26">
        <v>1663.8891214446001</v>
      </c>
      <c r="AJ17" s="209">
        <v>14857.9004352787</v>
      </c>
      <c r="AK17" s="35">
        <v>21404.294311518446</v>
      </c>
      <c r="AL17" s="132"/>
    </row>
    <row r="18" spans="1:38" x14ac:dyDescent="0.3">
      <c r="A18" s="254" t="s">
        <v>95</v>
      </c>
      <c r="B18" s="26">
        <v>16.728998321772</v>
      </c>
      <c r="C18" s="26">
        <v>139.15683397467672</v>
      </c>
      <c r="D18" s="26">
        <v>47.194486234689613</v>
      </c>
      <c r="E18" s="209">
        <v>203.08031853113832</v>
      </c>
      <c r="F18" s="26">
        <v>333.8069580171375</v>
      </c>
      <c r="G18" s="26">
        <v>47.312103799917431</v>
      </c>
      <c r="H18" s="26">
        <v>27.27305591008</v>
      </c>
      <c r="I18" s="26">
        <v>99.330494371019995</v>
      </c>
      <c r="J18" s="26">
        <v>46.385557940280002</v>
      </c>
      <c r="K18" s="26">
        <v>102.51681465228999</v>
      </c>
      <c r="L18" s="26">
        <v>326.03787495629996</v>
      </c>
      <c r="M18" s="26">
        <v>322.31384489660002</v>
      </c>
      <c r="N18" s="209">
        <v>1304.9767045436251</v>
      </c>
      <c r="O18" s="26">
        <v>150.50142085778998</v>
      </c>
      <c r="P18" s="26">
        <v>266.41043166978</v>
      </c>
      <c r="Q18" s="26">
        <v>11.732566739237999</v>
      </c>
      <c r="R18" s="26">
        <v>30.039639639360004</v>
      </c>
      <c r="S18" s="26">
        <v>85.359630515399999</v>
      </c>
      <c r="T18" s="26">
        <v>12.51629391576</v>
      </c>
      <c r="U18" s="26">
        <v>35.853124100619993</v>
      </c>
      <c r="V18" s="209">
        <v>592.41310743794793</v>
      </c>
      <c r="W18" s="26">
        <v>251.63382054288681</v>
      </c>
      <c r="X18" s="26">
        <v>499.66556259980007</v>
      </c>
      <c r="Y18" s="26">
        <v>80.266412819789991</v>
      </c>
      <c r="Z18" s="26">
        <v>59.032509838750002</v>
      </c>
      <c r="AA18" s="26">
        <v>740.55265183680001</v>
      </c>
      <c r="AB18" s="209">
        <v>1631.1509576380267</v>
      </c>
      <c r="AC18" s="26">
        <v>182.04679162903003</v>
      </c>
      <c r="AD18" s="26">
        <v>21.970141021259003</v>
      </c>
      <c r="AE18" s="26">
        <v>556.25222930269206</v>
      </c>
      <c r="AF18" s="26">
        <v>343.50564203914047</v>
      </c>
      <c r="AG18" s="26">
        <v>20.897299463270002</v>
      </c>
      <c r="AH18" s="26">
        <v>116.34060056610799</v>
      </c>
      <c r="AI18" s="26">
        <v>203.3267980316048</v>
      </c>
      <c r="AJ18" s="209">
        <v>1444.3395020531043</v>
      </c>
      <c r="AK18" s="35">
        <v>5175.9605902038429</v>
      </c>
      <c r="AL18" s="132"/>
    </row>
    <row r="19" spans="1:38" x14ac:dyDescent="0.3">
      <c r="A19" s="254" t="s">
        <v>93</v>
      </c>
      <c r="B19" s="26">
        <v>371.10720240180001</v>
      </c>
      <c r="C19" s="26">
        <v>156.30441370821001</v>
      </c>
      <c r="D19" s="26">
        <v>220.99880519146876</v>
      </c>
      <c r="E19" s="209">
        <v>748.41042130147889</v>
      </c>
      <c r="F19" s="26">
        <v>770.78966366259999</v>
      </c>
      <c r="G19" s="26">
        <v>845.60326684619997</v>
      </c>
      <c r="H19" s="26">
        <v>155.69707741170001</v>
      </c>
      <c r="I19" s="26">
        <v>540.30009681839999</v>
      </c>
      <c r="J19" s="26">
        <v>1217.5192283111999</v>
      </c>
      <c r="K19" s="26">
        <v>1464.2778359419019</v>
      </c>
      <c r="L19" s="26">
        <v>5081.3250943000003</v>
      </c>
      <c r="M19" s="26">
        <v>1865.1661953601999</v>
      </c>
      <c r="N19" s="209">
        <v>11940.678458652203</v>
      </c>
      <c r="O19" s="26">
        <v>2111.1992104607998</v>
      </c>
      <c r="P19" s="26">
        <v>1416.2213092653999</v>
      </c>
      <c r="Q19" s="26">
        <v>12.003937865999999</v>
      </c>
      <c r="R19" s="26">
        <v>234.7051796961</v>
      </c>
      <c r="S19" s="26">
        <v>2729.6418310303998</v>
      </c>
      <c r="T19" s="26">
        <v>511.1840261804</v>
      </c>
      <c r="U19" s="26">
        <v>924.12182176259989</v>
      </c>
      <c r="V19" s="209">
        <v>7939.0773162616997</v>
      </c>
      <c r="W19" s="26">
        <v>1621.3563148811402</v>
      </c>
      <c r="X19" s="26">
        <v>3308.7010517633998</v>
      </c>
      <c r="Y19" s="26">
        <v>190.89689919935</v>
      </c>
      <c r="Z19" s="26">
        <v>391.92603695126996</v>
      </c>
      <c r="AA19" s="26">
        <v>1087.3919612416</v>
      </c>
      <c r="AB19" s="209">
        <v>6600.2722640367601</v>
      </c>
      <c r="AC19" s="26">
        <v>558.13779592917149</v>
      </c>
      <c r="AD19" s="26">
        <v>609.81737172036378</v>
      </c>
      <c r="AE19" s="26">
        <v>2097.6543886781997</v>
      </c>
      <c r="AF19" s="26">
        <v>499.27298085000007</v>
      </c>
      <c r="AG19" s="26">
        <v>1184.3470645164</v>
      </c>
      <c r="AH19" s="26">
        <v>472.21360694732641</v>
      </c>
      <c r="AI19" s="26">
        <v>2746.0648426947873</v>
      </c>
      <c r="AJ19" s="209">
        <v>8167.5080513362482</v>
      </c>
      <c r="AK19" s="35">
        <v>35395.946511588394</v>
      </c>
      <c r="AL19" s="132"/>
    </row>
    <row r="20" spans="1:38" x14ac:dyDescent="0.3">
      <c r="A20" s="253" t="s">
        <v>96</v>
      </c>
      <c r="B20" s="259">
        <v>1223.0470965000002</v>
      </c>
      <c r="C20" s="259">
        <v>8623.6546546999998</v>
      </c>
      <c r="D20" s="259">
        <v>1589.6359990000001</v>
      </c>
      <c r="E20" s="209">
        <v>11436.3377502</v>
      </c>
      <c r="F20" s="259">
        <v>16917.712575000001</v>
      </c>
      <c r="G20" s="259">
        <v>13921.440844799998</v>
      </c>
      <c r="H20" s="259">
        <v>5975.0937999999996</v>
      </c>
      <c r="I20" s="259">
        <v>10893.8496457</v>
      </c>
      <c r="J20" s="259">
        <v>10495.933452000001</v>
      </c>
      <c r="K20" s="259">
        <v>16745.475780000001</v>
      </c>
      <c r="L20" s="259">
        <v>13789.784739999999</v>
      </c>
      <c r="M20" s="259">
        <v>16816.30818</v>
      </c>
      <c r="N20" s="209">
        <v>105555.5990175</v>
      </c>
      <c r="O20" s="259">
        <v>7363.6320200000018</v>
      </c>
      <c r="P20" s="259">
        <v>6914.0767000000014</v>
      </c>
      <c r="Q20" s="259">
        <v>3722.2103490000004</v>
      </c>
      <c r="R20" s="259">
        <v>7400.418349999999</v>
      </c>
      <c r="S20" s="259">
        <v>8732.8187999999991</v>
      </c>
      <c r="T20" s="259">
        <v>7922.0976810000002</v>
      </c>
      <c r="U20" s="259">
        <v>6944.53424</v>
      </c>
      <c r="V20" s="209">
        <v>48999.788140000004</v>
      </c>
      <c r="W20" s="259">
        <v>13483.827157899999</v>
      </c>
      <c r="X20" s="259">
        <v>11817.631229999999</v>
      </c>
      <c r="Y20" s="259">
        <v>2901.4413500000001</v>
      </c>
      <c r="Z20" s="259">
        <v>11727.429590000002</v>
      </c>
      <c r="AA20" s="259">
        <v>20699.936699999998</v>
      </c>
      <c r="AB20" s="209">
        <v>60630.266027899997</v>
      </c>
      <c r="AC20" s="259">
        <v>12385.0234255</v>
      </c>
      <c r="AD20" s="259">
        <v>18998.059475400001</v>
      </c>
      <c r="AE20" s="259">
        <v>18023.10166</v>
      </c>
      <c r="AF20" s="259">
        <v>20426.536080999998</v>
      </c>
      <c r="AG20" s="259">
        <v>23043.228300000006</v>
      </c>
      <c r="AH20" s="259">
        <v>11812.058018000002</v>
      </c>
      <c r="AI20" s="259">
        <v>15513.6298541</v>
      </c>
      <c r="AJ20" s="209">
        <v>120201.636814</v>
      </c>
      <c r="AK20" s="281">
        <v>346823.62774959987</v>
      </c>
      <c r="AL20" s="132"/>
    </row>
    <row r="21" spans="1:38" x14ac:dyDescent="0.3">
      <c r="A21" s="254" t="s">
        <v>213</v>
      </c>
      <c r="B21" s="26">
        <v>1125.1274400000002</v>
      </c>
      <c r="C21" s="26">
        <v>7513.4719690000002</v>
      </c>
      <c r="D21" s="26">
        <v>1433.897309</v>
      </c>
      <c r="E21" s="209">
        <v>10072.496718</v>
      </c>
      <c r="F21" s="26">
        <v>14149.640975</v>
      </c>
      <c r="G21" s="26">
        <v>11754.679634799999</v>
      </c>
      <c r="H21" s="26">
        <v>4384.6639999999998</v>
      </c>
      <c r="I21" s="26">
        <v>8922.3004867</v>
      </c>
      <c r="J21" s="26">
        <v>7399.6324079999995</v>
      </c>
      <c r="K21" s="26">
        <v>12145.428679999999</v>
      </c>
      <c r="L21" s="26">
        <v>10151.642</v>
      </c>
      <c r="M21" s="26">
        <v>13365.0113</v>
      </c>
      <c r="N21" s="209">
        <v>82272.999484499989</v>
      </c>
      <c r="O21" s="26">
        <v>6549.6260500000008</v>
      </c>
      <c r="P21" s="26">
        <v>5603.0988000000007</v>
      </c>
      <c r="Q21" s="26">
        <v>3593.4277490000004</v>
      </c>
      <c r="R21" s="26">
        <v>5641.1476999999995</v>
      </c>
      <c r="S21" s="26">
        <v>7180.9</v>
      </c>
      <c r="T21" s="26">
        <v>7567.4229809999997</v>
      </c>
      <c r="U21" s="26">
        <v>4804.5239999999994</v>
      </c>
      <c r="V21" s="209">
        <v>40940.147279999997</v>
      </c>
      <c r="W21" s="26">
        <v>12440.095157900001</v>
      </c>
      <c r="X21" s="26">
        <v>10314.705</v>
      </c>
      <c r="Y21" s="26">
        <v>2737.7129</v>
      </c>
      <c r="Z21" s="26">
        <v>9709.5220000000008</v>
      </c>
      <c r="AA21" s="26">
        <v>17873.903999999999</v>
      </c>
      <c r="AB21" s="209">
        <v>53075.939057900003</v>
      </c>
      <c r="AC21" s="26">
        <v>11059.5622184</v>
      </c>
      <c r="AD21" s="26">
        <v>13768.697040000001</v>
      </c>
      <c r="AE21" s="26">
        <v>16093.899436</v>
      </c>
      <c r="AF21" s="26">
        <v>18456.909849999996</v>
      </c>
      <c r="AG21" s="26">
        <v>20324.281900000002</v>
      </c>
      <c r="AH21" s="26">
        <v>9881.4023510000006</v>
      </c>
      <c r="AI21" s="26">
        <v>11271.699099999998</v>
      </c>
      <c r="AJ21" s="209">
        <v>100856.45189539999</v>
      </c>
      <c r="AK21" s="35">
        <v>287218.03443579993</v>
      </c>
      <c r="AL21" s="132"/>
    </row>
    <row r="22" spans="1:38" x14ac:dyDescent="0.3">
      <c r="A22" s="254" t="s">
        <v>97</v>
      </c>
      <c r="B22" s="26">
        <v>1111.9570000000001</v>
      </c>
      <c r="C22" s="26">
        <v>7412.30512</v>
      </c>
      <c r="D22" s="26">
        <v>1408.8313989999999</v>
      </c>
      <c r="E22" s="209">
        <v>9933.093519</v>
      </c>
      <c r="F22" s="26">
        <v>12274.566984999999</v>
      </c>
      <c r="G22" s="26">
        <v>10820.47</v>
      </c>
      <c r="H22" s="26">
        <v>1190.8119999999999</v>
      </c>
      <c r="I22" s="26">
        <v>7089.0516866999997</v>
      </c>
      <c r="J22" s="26">
        <v>2444.4229999999998</v>
      </c>
      <c r="K22" s="26">
        <v>9952.6076799999992</v>
      </c>
      <c r="L22" s="26">
        <v>7262.3549999999996</v>
      </c>
      <c r="M22" s="26">
        <v>12680.89</v>
      </c>
      <c r="N22" s="209">
        <v>63715.176351699993</v>
      </c>
      <c r="O22" s="26">
        <v>3206.8820000000001</v>
      </c>
      <c r="P22" s="26">
        <v>847.8338</v>
      </c>
      <c r="Q22" s="26">
        <v>6.7623990000000003</v>
      </c>
      <c r="R22" s="26">
        <v>289.96469999999999</v>
      </c>
      <c r="S22" s="26">
        <v>1374.973</v>
      </c>
      <c r="T22" s="26">
        <v>5567.669981</v>
      </c>
      <c r="U22" s="26">
        <v>2108.393</v>
      </c>
      <c r="V22" s="209">
        <v>13402.478879999999</v>
      </c>
      <c r="W22" s="26">
        <v>9565.3070399000007</v>
      </c>
      <c r="X22" s="26">
        <v>1769.854</v>
      </c>
      <c r="Y22" s="26">
        <v>144.27590000000001</v>
      </c>
      <c r="Z22" s="26">
        <v>1269.548</v>
      </c>
      <c r="AA22" s="26">
        <v>6662.5839999999998</v>
      </c>
      <c r="AB22" s="209">
        <v>19411.5689399</v>
      </c>
      <c r="AC22" s="26">
        <v>10707.73328</v>
      </c>
      <c r="AD22" s="26">
        <v>12692.615040000001</v>
      </c>
      <c r="AE22" s="26">
        <v>14451.57207</v>
      </c>
      <c r="AF22" s="26">
        <v>18235.150999999998</v>
      </c>
      <c r="AG22" s="26">
        <v>19137.749900000003</v>
      </c>
      <c r="AH22" s="26">
        <v>9730.5613510000003</v>
      </c>
      <c r="AI22" s="26">
        <v>11080.973499999998</v>
      </c>
      <c r="AJ22" s="209">
        <v>96036.356140999982</v>
      </c>
      <c r="AK22" s="35">
        <v>202498.67383159994</v>
      </c>
      <c r="AL22" s="132"/>
    </row>
    <row r="23" spans="1:38" x14ac:dyDescent="0.3">
      <c r="A23" s="254" t="s">
        <v>101</v>
      </c>
      <c r="B23" s="26">
        <v>0</v>
      </c>
      <c r="C23" s="26">
        <v>9.513109</v>
      </c>
      <c r="D23" s="26">
        <v>0</v>
      </c>
      <c r="E23" s="209">
        <v>9.513109</v>
      </c>
      <c r="F23" s="26">
        <v>19.873989999999999</v>
      </c>
      <c r="G23" s="26">
        <v>12.336679999999999</v>
      </c>
      <c r="H23" s="26">
        <v>0</v>
      </c>
      <c r="I23" s="26">
        <v>18.058800000000002</v>
      </c>
      <c r="J23" s="26">
        <v>345.55549999999999</v>
      </c>
      <c r="K23" s="26">
        <v>0</v>
      </c>
      <c r="L23" s="26">
        <v>0</v>
      </c>
      <c r="M23" s="26">
        <v>0</v>
      </c>
      <c r="N23" s="209">
        <v>395.82497000000001</v>
      </c>
      <c r="O23" s="26">
        <v>21.072050000000001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09">
        <v>21.072050000000001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09">
        <v>0</v>
      </c>
      <c r="AC23" s="26">
        <v>57.434780000000003</v>
      </c>
      <c r="AD23" s="26">
        <v>0</v>
      </c>
      <c r="AE23" s="26">
        <v>0</v>
      </c>
      <c r="AF23" s="26">
        <v>13.94605</v>
      </c>
      <c r="AG23" s="26">
        <v>0</v>
      </c>
      <c r="AH23" s="26">
        <v>0</v>
      </c>
      <c r="AI23" s="26">
        <v>0</v>
      </c>
      <c r="AJ23" s="209">
        <v>71.380830000000003</v>
      </c>
      <c r="AK23" s="35">
        <v>497.79095899999999</v>
      </c>
      <c r="AL23" s="132"/>
    </row>
    <row r="24" spans="1:38" x14ac:dyDescent="0.3">
      <c r="A24" s="254" t="s">
        <v>98</v>
      </c>
      <c r="B24" s="26">
        <v>13.170439999999999</v>
      </c>
      <c r="C24" s="26">
        <v>91.653739999999999</v>
      </c>
      <c r="D24" s="26">
        <v>25.065909999999999</v>
      </c>
      <c r="E24" s="209">
        <v>129.89008999999999</v>
      </c>
      <c r="F24" s="26">
        <v>1855.2</v>
      </c>
      <c r="G24" s="26">
        <v>921.8729548</v>
      </c>
      <c r="H24" s="26">
        <v>3193.8519999999999</v>
      </c>
      <c r="I24" s="26">
        <v>1815.19</v>
      </c>
      <c r="J24" s="26">
        <v>4609.6539080000002</v>
      </c>
      <c r="K24" s="26">
        <v>2192.8209999999999</v>
      </c>
      <c r="L24" s="26">
        <v>2889.2869999999998</v>
      </c>
      <c r="M24" s="26">
        <v>684.12130000000002</v>
      </c>
      <c r="N24" s="209">
        <v>18161.998162799999</v>
      </c>
      <c r="O24" s="26">
        <v>3321.672</v>
      </c>
      <c r="P24" s="26">
        <v>4755.2650000000003</v>
      </c>
      <c r="Q24" s="26">
        <v>3586.6653500000002</v>
      </c>
      <c r="R24" s="26">
        <v>5351.183</v>
      </c>
      <c r="S24" s="26">
        <v>5805.9269999999997</v>
      </c>
      <c r="T24" s="26">
        <v>1999.7529999999999</v>
      </c>
      <c r="U24" s="26">
        <v>2696.1309999999999</v>
      </c>
      <c r="V24" s="209">
        <v>27516.596350000003</v>
      </c>
      <c r="W24" s="26">
        <v>2874.7881179999999</v>
      </c>
      <c r="X24" s="26">
        <v>8544.8510000000006</v>
      </c>
      <c r="Y24" s="26">
        <v>2593.4369999999999</v>
      </c>
      <c r="Z24" s="26">
        <v>8439.9740000000002</v>
      </c>
      <c r="AA24" s="26">
        <v>11211.32</v>
      </c>
      <c r="AB24" s="209">
        <v>33664.370117999999</v>
      </c>
      <c r="AC24" s="26">
        <v>294.39415839999998</v>
      </c>
      <c r="AD24" s="26">
        <v>1076.0820000000001</v>
      </c>
      <c r="AE24" s="26">
        <v>1642.327366</v>
      </c>
      <c r="AF24" s="26">
        <v>207.81280000000001</v>
      </c>
      <c r="AG24" s="26">
        <v>1186.5319999999999</v>
      </c>
      <c r="AH24" s="26">
        <v>150.84100000000001</v>
      </c>
      <c r="AI24" s="26">
        <v>190.72559999999999</v>
      </c>
      <c r="AJ24" s="209">
        <v>4748.7149244000002</v>
      </c>
      <c r="AK24" s="35">
        <v>84221.569645200012</v>
      </c>
      <c r="AL24" s="132"/>
    </row>
    <row r="25" spans="1:38" x14ac:dyDescent="0.3">
      <c r="A25" s="254" t="s">
        <v>100</v>
      </c>
      <c r="B25" s="26">
        <v>0.73974649999999997</v>
      </c>
      <c r="C25" s="26">
        <v>177.71967999999998</v>
      </c>
      <c r="D25" s="26">
        <v>10.202070000000001</v>
      </c>
      <c r="E25" s="209">
        <v>188.66149649999997</v>
      </c>
      <c r="F25" s="26">
        <v>560.19560000000001</v>
      </c>
      <c r="G25" s="26">
        <v>88.707610000000003</v>
      </c>
      <c r="H25" s="26">
        <v>609.85490000000004</v>
      </c>
      <c r="I25" s="26">
        <v>430.8236</v>
      </c>
      <c r="J25" s="26">
        <v>1801.0020440000001</v>
      </c>
      <c r="K25" s="26">
        <v>303.54809999999998</v>
      </c>
      <c r="L25" s="26">
        <v>154.702</v>
      </c>
      <c r="M25" s="26">
        <v>611.89949999999999</v>
      </c>
      <c r="N25" s="209">
        <v>4560.733354</v>
      </c>
      <c r="O25" s="26">
        <v>325.3356</v>
      </c>
      <c r="P25" s="26">
        <v>384.04419999999999</v>
      </c>
      <c r="Q25" s="26">
        <v>128.7826</v>
      </c>
      <c r="R25" s="26">
        <v>1730.9680000000001</v>
      </c>
      <c r="S25" s="26">
        <v>683.29729999999995</v>
      </c>
      <c r="T25" s="26">
        <v>103.97880000000001</v>
      </c>
      <c r="U25" s="26">
        <v>19.008839999999999</v>
      </c>
      <c r="V25" s="209">
        <v>3375.41534</v>
      </c>
      <c r="W25" s="26">
        <v>259.19189999999998</v>
      </c>
      <c r="X25" s="26">
        <v>562.24300000000005</v>
      </c>
      <c r="Y25" s="26">
        <v>153.66460000000001</v>
      </c>
      <c r="Z25" s="26">
        <v>1968.165</v>
      </c>
      <c r="AA25" s="26">
        <v>2117.335</v>
      </c>
      <c r="AB25" s="209">
        <v>5060.5995000000003</v>
      </c>
      <c r="AC25" s="26">
        <v>148.38554629999999</v>
      </c>
      <c r="AD25" s="26">
        <v>601.44028279999998</v>
      </c>
      <c r="AE25" s="26">
        <v>141.23356090000001</v>
      </c>
      <c r="AF25" s="26">
        <v>345.27960000000002</v>
      </c>
      <c r="AG25" s="26">
        <v>381.59370000000001</v>
      </c>
      <c r="AH25" s="26">
        <v>314.33600000000001</v>
      </c>
      <c r="AI25" s="26">
        <v>3.677492</v>
      </c>
      <c r="AJ25" s="209">
        <v>1935.9461820000001</v>
      </c>
      <c r="AK25" s="35">
        <v>15121.355872499998</v>
      </c>
      <c r="AL25" s="132"/>
    </row>
    <row r="26" spans="1:38" x14ac:dyDescent="0.3">
      <c r="A26" s="254" t="s">
        <v>99</v>
      </c>
      <c r="B26" s="26">
        <v>40.801690000000001</v>
      </c>
      <c r="C26" s="26">
        <v>504.07850569999999</v>
      </c>
      <c r="D26" s="26">
        <v>63.517879999999998</v>
      </c>
      <c r="E26" s="209">
        <v>608.39807569999994</v>
      </c>
      <c r="F26" s="26">
        <v>1205.039</v>
      </c>
      <c r="G26" s="26">
        <v>479.53559999999999</v>
      </c>
      <c r="H26" s="26">
        <v>0</v>
      </c>
      <c r="I26" s="26">
        <v>158.81100000000001</v>
      </c>
      <c r="J26" s="26">
        <v>0</v>
      </c>
      <c r="K26" s="26">
        <v>1389.671</v>
      </c>
      <c r="L26" s="26">
        <v>123.3374</v>
      </c>
      <c r="M26" s="26">
        <v>1224.8040000000001</v>
      </c>
      <c r="N26" s="209">
        <v>4581.1980000000003</v>
      </c>
      <c r="O26" s="26">
        <v>70.109470000000002</v>
      </c>
      <c r="P26" s="26">
        <v>0</v>
      </c>
      <c r="Q26" s="26">
        <v>0</v>
      </c>
      <c r="R26" s="26">
        <v>0</v>
      </c>
      <c r="S26" s="26">
        <v>0</v>
      </c>
      <c r="T26" s="26">
        <v>30.079799999999999</v>
      </c>
      <c r="U26" s="26">
        <v>474.08240000000001</v>
      </c>
      <c r="V26" s="209">
        <v>574.27166999999997</v>
      </c>
      <c r="W26" s="26">
        <v>138.69120000000001</v>
      </c>
      <c r="X26" s="26">
        <v>63.357529999999997</v>
      </c>
      <c r="Y26" s="26">
        <v>0</v>
      </c>
      <c r="Z26" s="26">
        <v>0</v>
      </c>
      <c r="AA26" s="26">
        <v>589.8229</v>
      </c>
      <c r="AB26" s="209">
        <v>791.87162999999998</v>
      </c>
      <c r="AC26" s="26">
        <v>841.65088100000003</v>
      </c>
      <c r="AD26" s="26">
        <v>3965.2843445999997</v>
      </c>
      <c r="AE26" s="26">
        <v>1329.5124714000001</v>
      </c>
      <c r="AF26" s="26">
        <v>1339.493559</v>
      </c>
      <c r="AG26" s="26">
        <v>1514.1690000000001</v>
      </c>
      <c r="AH26" s="26">
        <v>1320.8440000000001</v>
      </c>
      <c r="AI26" s="26">
        <v>3606.9161521000001</v>
      </c>
      <c r="AJ26" s="209">
        <v>13917.870408100001</v>
      </c>
      <c r="AK26" s="35">
        <v>20473.609783799999</v>
      </c>
      <c r="AL26" s="132"/>
    </row>
    <row r="27" spans="1:38" x14ac:dyDescent="0.3">
      <c r="A27" s="254" t="s">
        <v>102</v>
      </c>
      <c r="B27" s="26">
        <v>56.378219999999999</v>
      </c>
      <c r="C27" s="26">
        <v>428.3845</v>
      </c>
      <c r="D27" s="26">
        <v>82.018739999999994</v>
      </c>
      <c r="E27" s="209">
        <v>566.78146000000004</v>
      </c>
      <c r="F27" s="26">
        <v>1002.837</v>
      </c>
      <c r="G27" s="26">
        <v>1598.518</v>
      </c>
      <c r="H27" s="26">
        <v>980.57489999999996</v>
      </c>
      <c r="I27" s="26">
        <v>1381.9145590000001</v>
      </c>
      <c r="J27" s="26">
        <v>1295.299</v>
      </c>
      <c r="K27" s="26">
        <v>2906.828</v>
      </c>
      <c r="L27" s="26">
        <v>3360.1033399999997</v>
      </c>
      <c r="M27" s="26">
        <v>1614.59338</v>
      </c>
      <c r="N27" s="209">
        <v>14140.668179</v>
      </c>
      <c r="O27" s="26">
        <v>418.5609</v>
      </c>
      <c r="P27" s="26">
        <v>926.93370000000004</v>
      </c>
      <c r="Q27" s="26">
        <v>0</v>
      </c>
      <c r="R27" s="26">
        <v>28.30265</v>
      </c>
      <c r="S27" s="26">
        <v>868.62149999999997</v>
      </c>
      <c r="T27" s="26">
        <v>220.61609999999999</v>
      </c>
      <c r="U27" s="26">
        <v>1646.9190000000001</v>
      </c>
      <c r="V27" s="209">
        <v>4109.9538499999999</v>
      </c>
      <c r="W27" s="26">
        <v>645.84889999999996</v>
      </c>
      <c r="X27" s="26">
        <v>877.32569999999998</v>
      </c>
      <c r="Y27" s="26">
        <v>10.06385</v>
      </c>
      <c r="Z27" s="26">
        <v>49.74259</v>
      </c>
      <c r="AA27" s="26">
        <v>118.87479999999999</v>
      </c>
      <c r="AB27" s="209">
        <v>1701.8558399999999</v>
      </c>
      <c r="AC27" s="26">
        <v>335.42477980000001</v>
      </c>
      <c r="AD27" s="26">
        <v>662.63780799999995</v>
      </c>
      <c r="AE27" s="26">
        <v>458.45619169999998</v>
      </c>
      <c r="AF27" s="26">
        <v>284.853072</v>
      </c>
      <c r="AG27" s="26">
        <v>823.18370000000004</v>
      </c>
      <c r="AH27" s="26">
        <v>295.47566699999999</v>
      </c>
      <c r="AI27" s="26">
        <v>631.33711000000005</v>
      </c>
      <c r="AJ27" s="209">
        <v>3491.3683285000002</v>
      </c>
      <c r="AK27" s="35">
        <v>24010.627657500001</v>
      </c>
      <c r="AL27" s="132"/>
    </row>
    <row r="28" spans="1:38" x14ac:dyDescent="0.3">
      <c r="A28" s="253" t="s">
        <v>214</v>
      </c>
      <c r="B28" s="259">
        <v>270.34188599999999</v>
      </c>
      <c r="C28" s="259">
        <v>526.28964620200009</v>
      </c>
      <c r="D28" s="259">
        <v>187.17318270226383</v>
      </c>
      <c r="E28" s="209">
        <v>983.80471490426385</v>
      </c>
      <c r="F28" s="259">
        <v>169.81594851999998</v>
      </c>
      <c r="G28" s="259">
        <v>756.87769099999991</v>
      </c>
      <c r="H28" s="259">
        <v>168.64738</v>
      </c>
      <c r="I28" s="259">
        <v>638.22236820000001</v>
      </c>
      <c r="J28" s="259">
        <v>319.82486</v>
      </c>
      <c r="K28" s="259">
        <v>438.00173299999994</v>
      </c>
      <c r="L28" s="259">
        <v>547.00855000000001</v>
      </c>
      <c r="M28" s="259">
        <v>1150.5444299999999</v>
      </c>
      <c r="N28" s="209">
        <v>4188.94296072</v>
      </c>
      <c r="O28" s="259">
        <v>686.0374405</v>
      </c>
      <c r="P28" s="259">
        <v>690.30219399999987</v>
      </c>
      <c r="Q28" s="259">
        <v>609.11039099999994</v>
      </c>
      <c r="R28" s="259">
        <v>843.08684000000005</v>
      </c>
      <c r="S28" s="259">
        <v>692.28127999999992</v>
      </c>
      <c r="T28" s="259">
        <v>677.94150999999999</v>
      </c>
      <c r="U28" s="259">
        <v>469.43803999999994</v>
      </c>
      <c r="V28" s="209">
        <v>4668.1976954999991</v>
      </c>
      <c r="W28" s="259">
        <v>509.39575719999999</v>
      </c>
      <c r="X28" s="259">
        <v>815.57390299999986</v>
      </c>
      <c r="Y28" s="259">
        <v>897.66764000000001</v>
      </c>
      <c r="Z28" s="259">
        <v>377.00766000000004</v>
      </c>
      <c r="AA28" s="259">
        <v>994.97969999999998</v>
      </c>
      <c r="AB28" s="209">
        <v>3594.6246602000001</v>
      </c>
      <c r="AC28" s="259">
        <v>1463.5510976999999</v>
      </c>
      <c r="AD28" s="259">
        <v>392.30262091540703</v>
      </c>
      <c r="AE28" s="259">
        <v>270.42089489312224</v>
      </c>
      <c r="AF28" s="259">
        <v>527.03292980000015</v>
      </c>
      <c r="AG28" s="259">
        <v>143.76449699999998</v>
      </c>
      <c r="AH28" s="259">
        <v>995.13370461363479</v>
      </c>
      <c r="AI28" s="259">
        <v>683.4027221268534</v>
      </c>
      <c r="AJ28" s="209">
        <v>4475.6084670490172</v>
      </c>
      <c r="AK28" s="281">
        <v>17911.178494273285</v>
      </c>
      <c r="AL28" s="132"/>
    </row>
    <row r="29" spans="1:38" x14ac:dyDescent="0.3">
      <c r="A29" s="254" t="s">
        <v>109</v>
      </c>
      <c r="B29" s="26">
        <v>248.341633</v>
      </c>
      <c r="C29" s="26">
        <v>448.52382430000011</v>
      </c>
      <c r="D29" s="26">
        <v>158.71245480000002</v>
      </c>
      <c r="E29" s="209">
        <v>855.57791210000016</v>
      </c>
      <c r="F29" s="26">
        <v>169.58870339999999</v>
      </c>
      <c r="G29" s="26">
        <v>668.59439999999995</v>
      </c>
      <c r="H29" s="26">
        <v>168.64738</v>
      </c>
      <c r="I29" s="26">
        <v>589.94346819999998</v>
      </c>
      <c r="J29" s="26">
        <v>319.82486</v>
      </c>
      <c r="K29" s="26">
        <v>163.90005299999999</v>
      </c>
      <c r="L29" s="26">
        <v>528.48561000000007</v>
      </c>
      <c r="M29" s="26">
        <v>990.08056999999985</v>
      </c>
      <c r="N29" s="209">
        <v>3599.0650446</v>
      </c>
      <c r="O29" s="26">
        <v>579.99321050000003</v>
      </c>
      <c r="P29" s="26">
        <v>387.28870999999998</v>
      </c>
      <c r="Q29" s="26">
        <v>582.43419099999994</v>
      </c>
      <c r="R29" s="26">
        <v>696.15914000000009</v>
      </c>
      <c r="S29" s="26">
        <v>514.05229999999995</v>
      </c>
      <c r="T29" s="26">
        <v>535.96249999999998</v>
      </c>
      <c r="U29" s="26">
        <v>366.95566999999994</v>
      </c>
      <c r="V29" s="209">
        <v>3662.8457214999999</v>
      </c>
      <c r="W29" s="26">
        <v>499.02072720000001</v>
      </c>
      <c r="X29" s="26">
        <v>385.18065299999989</v>
      </c>
      <c r="Y29" s="26">
        <v>728.06474000000003</v>
      </c>
      <c r="Z29" s="26">
        <v>377.00766000000004</v>
      </c>
      <c r="AA29" s="26">
        <v>903.10469000000001</v>
      </c>
      <c r="AB29" s="209">
        <v>2892.3784701999998</v>
      </c>
      <c r="AC29" s="26">
        <v>733.57097849999991</v>
      </c>
      <c r="AD29" s="26">
        <v>348.71717900000004</v>
      </c>
      <c r="AE29" s="26">
        <v>248.93152979999996</v>
      </c>
      <c r="AF29" s="26">
        <v>521.62710240000013</v>
      </c>
      <c r="AG29" s="26">
        <v>97.286466999999988</v>
      </c>
      <c r="AH29" s="26">
        <v>283.98205449999995</v>
      </c>
      <c r="AI29" s="26">
        <v>403.13086419999996</v>
      </c>
      <c r="AJ29" s="209">
        <v>2637.2461753999996</v>
      </c>
      <c r="AK29" s="35">
        <v>13647.113323800002</v>
      </c>
      <c r="AL29" s="132"/>
    </row>
    <row r="30" spans="1:38" x14ac:dyDescent="0.3">
      <c r="A30" s="254" t="s">
        <v>103</v>
      </c>
      <c r="B30" s="26">
        <v>22.000252999999997</v>
      </c>
      <c r="C30" s="26">
        <v>77.765821901999999</v>
      </c>
      <c r="D30" s="26">
        <v>28.460727902263798</v>
      </c>
      <c r="E30" s="209">
        <v>128.2268028042638</v>
      </c>
      <c r="F30" s="26">
        <v>0.22724511999999999</v>
      </c>
      <c r="G30" s="26">
        <v>88.283291000000006</v>
      </c>
      <c r="H30" s="26">
        <v>0</v>
      </c>
      <c r="I30" s="26">
        <v>48.2789</v>
      </c>
      <c r="J30" s="26">
        <v>0</v>
      </c>
      <c r="K30" s="26">
        <v>274.10167999999999</v>
      </c>
      <c r="L30" s="26">
        <v>18.522939999999998</v>
      </c>
      <c r="M30" s="26">
        <v>160.46386000000001</v>
      </c>
      <c r="N30" s="209">
        <v>589.87791612000001</v>
      </c>
      <c r="O30" s="26">
        <v>106.04423</v>
      </c>
      <c r="P30" s="26">
        <v>303.01348399999995</v>
      </c>
      <c r="Q30" s="26">
        <v>26.676200000000001</v>
      </c>
      <c r="R30" s="26">
        <v>146.92769999999999</v>
      </c>
      <c r="S30" s="26">
        <v>178.22897999999998</v>
      </c>
      <c r="T30" s="26">
        <v>141.97901000000002</v>
      </c>
      <c r="U30" s="26">
        <v>102.48237</v>
      </c>
      <c r="V30" s="209">
        <v>1005.3519739999999</v>
      </c>
      <c r="W30" s="26">
        <v>10.375030000000001</v>
      </c>
      <c r="X30" s="26">
        <v>430.39324999999997</v>
      </c>
      <c r="Y30" s="26">
        <v>169.60290000000001</v>
      </c>
      <c r="Z30" s="26">
        <v>0</v>
      </c>
      <c r="AA30" s="26">
        <v>91.875010000000003</v>
      </c>
      <c r="AB30" s="209">
        <v>702.24618999999996</v>
      </c>
      <c r="AC30" s="26">
        <v>729.98011919999999</v>
      </c>
      <c r="AD30" s="26">
        <v>43.585441915407003</v>
      </c>
      <c r="AE30" s="26">
        <v>21.489365093122299</v>
      </c>
      <c r="AF30" s="26">
        <v>5.4058273999999997</v>
      </c>
      <c r="AG30" s="26">
        <v>46.478029999999997</v>
      </c>
      <c r="AH30" s="26">
        <v>711.15165011363479</v>
      </c>
      <c r="AI30" s="26">
        <v>280.2718579268535</v>
      </c>
      <c r="AJ30" s="209">
        <v>1838.3622916490176</v>
      </c>
      <c r="AK30" s="35">
        <v>4264.0651704732809</v>
      </c>
      <c r="AL30" s="132"/>
    </row>
    <row r="31" spans="1:38" x14ac:dyDescent="0.3">
      <c r="A31" s="253" t="s">
        <v>219</v>
      </c>
      <c r="B31" s="229">
        <v>305.69260000000003</v>
      </c>
      <c r="C31" s="229">
        <v>1233.2791560000001</v>
      </c>
      <c r="D31" s="229">
        <v>97.578875600000003</v>
      </c>
      <c r="E31" s="209">
        <v>1636.5506316000001</v>
      </c>
      <c r="F31" s="229">
        <v>161.41442000000001</v>
      </c>
      <c r="G31" s="229">
        <v>271.72379999999998</v>
      </c>
      <c r="H31" s="229">
        <v>310.71940000000001</v>
      </c>
      <c r="I31" s="229">
        <v>45.002867000000002</v>
      </c>
      <c r="J31" s="229">
        <v>239.36180999999999</v>
      </c>
      <c r="K31" s="229">
        <v>251.5506</v>
      </c>
      <c r="L31" s="229">
        <v>82.49812</v>
      </c>
      <c r="M31" s="229">
        <v>319.93119999999999</v>
      </c>
      <c r="N31" s="209">
        <v>1682.202217</v>
      </c>
      <c r="O31" s="229">
        <v>158.97739800000002</v>
      </c>
      <c r="P31" s="229">
        <v>261.09978000000001</v>
      </c>
      <c r="Q31" s="229">
        <v>25.150459999999999</v>
      </c>
      <c r="R31" s="229">
        <v>36.819670000000002</v>
      </c>
      <c r="S31" s="229">
        <v>382.66019999999997</v>
      </c>
      <c r="T31" s="229">
        <v>102.50241</v>
      </c>
      <c r="U31" s="229">
        <v>399.61600999999996</v>
      </c>
      <c r="V31" s="209">
        <v>1366.825928</v>
      </c>
      <c r="W31" s="229">
        <v>203.61282999999997</v>
      </c>
      <c r="X31" s="229">
        <v>591.39760000000001</v>
      </c>
      <c r="Y31" s="229">
        <v>150.59662</v>
      </c>
      <c r="Z31" s="229">
        <v>353.73079999999999</v>
      </c>
      <c r="AA31" s="229">
        <v>117.387901</v>
      </c>
      <c r="AB31" s="209">
        <v>1416.7257510000002</v>
      </c>
      <c r="AC31" s="229">
        <v>902.07440000000008</v>
      </c>
      <c r="AD31" s="229">
        <v>96.565343999999996</v>
      </c>
      <c r="AE31" s="229">
        <v>91.17463699999999</v>
      </c>
      <c r="AF31" s="229">
        <v>103.84421499999999</v>
      </c>
      <c r="AG31" s="229">
        <v>30.902760000000001</v>
      </c>
      <c r="AH31" s="229">
        <v>140.08502799999999</v>
      </c>
      <c r="AI31" s="229">
        <v>73.591120000000004</v>
      </c>
      <c r="AJ31" s="209">
        <v>1438.2375040000002</v>
      </c>
      <c r="AK31" s="77">
        <v>7540.5420316000009</v>
      </c>
      <c r="AL31" s="132"/>
    </row>
    <row r="32" spans="1:38" ht="17.25" thickBot="1" x14ac:dyDescent="0.35">
      <c r="A32" s="255" t="s">
        <v>110</v>
      </c>
      <c r="B32" s="268">
        <v>109.5158</v>
      </c>
      <c r="C32" s="268">
        <v>140.85406936583001</v>
      </c>
      <c r="D32" s="268">
        <v>19.2617978</v>
      </c>
      <c r="E32" s="241">
        <v>269.63166716583004</v>
      </c>
      <c r="F32" s="268">
        <v>557.46888800000011</v>
      </c>
      <c r="G32" s="268">
        <v>0</v>
      </c>
      <c r="H32" s="268">
        <v>142.2073</v>
      </c>
      <c r="I32" s="268">
        <v>0.35738019999999998</v>
      </c>
      <c r="J32" s="268">
        <v>119.6416</v>
      </c>
      <c r="K32" s="268">
        <v>75.332076000000015</v>
      </c>
      <c r="L32" s="268">
        <v>174.28793299999998</v>
      </c>
      <c r="M32" s="268">
        <v>0</v>
      </c>
      <c r="N32" s="241">
        <v>1069.2951772000001</v>
      </c>
      <c r="O32" s="268">
        <v>460.74190199999998</v>
      </c>
      <c r="P32" s="268">
        <v>781.45627000000002</v>
      </c>
      <c r="Q32" s="268">
        <v>765.03638000000001</v>
      </c>
      <c r="R32" s="268">
        <v>1994.1312269999999</v>
      </c>
      <c r="S32" s="268">
        <v>66.621709999999993</v>
      </c>
      <c r="T32" s="268">
        <v>1011.67047</v>
      </c>
      <c r="U32" s="268">
        <v>1004.9733500000001</v>
      </c>
      <c r="V32" s="241">
        <v>6084.6313090000003</v>
      </c>
      <c r="W32" s="268">
        <v>324.77547000000004</v>
      </c>
      <c r="X32" s="268">
        <v>316.57253700000001</v>
      </c>
      <c r="Y32" s="268">
        <v>1524.9283330000001</v>
      </c>
      <c r="Z32" s="268">
        <v>464.06368000000003</v>
      </c>
      <c r="AA32" s="268">
        <v>263.02639999999997</v>
      </c>
      <c r="AB32" s="241">
        <v>2893.3664200000003</v>
      </c>
      <c r="AC32" s="268">
        <v>510.90885580000003</v>
      </c>
      <c r="AD32" s="268">
        <v>235.334553</v>
      </c>
      <c r="AE32" s="268">
        <v>14.858790000000001</v>
      </c>
      <c r="AF32" s="268">
        <v>148.26000139999999</v>
      </c>
      <c r="AG32" s="268">
        <v>47.127446999999997</v>
      </c>
      <c r="AH32" s="268">
        <v>0.90242540000000004</v>
      </c>
      <c r="AI32" s="268">
        <v>52.549970299999998</v>
      </c>
      <c r="AJ32" s="241">
        <v>1009.9420428999999</v>
      </c>
      <c r="AK32" s="36">
        <v>11326.86661626583</v>
      </c>
      <c r="AL32" s="132"/>
    </row>
    <row r="33" spans="1:38" ht="18" thickTop="1" thickBot="1" x14ac:dyDescent="0.35">
      <c r="A33" s="280" t="s">
        <v>69</v>
      </c>
      <c r="B33" s="275">
        <v>3245.674980617312</v>
      </c>
      <c r="C33" s="275">
        <v>16930.605835045324</v>
      </c>
      <c r="D33" s="275">
        <v>4026.2856776131921</v>
      </c>
      <c r="E33" s="210">
        <v>24202.566493275826</v>
      </c>
      <c r="F33" s="275">
        <v>28619.176328595891</v>
      </c>
      <c r="G33" s="275">
        <v>30177.767150007458</v>
      </c>
      <c r="H33" s="275">
        <v>16283.056564172701</v>
      </c>
      <c r="I33" s="275">
        <v>19610.551169364357</v>
      </c>
      <c r="J33" s="275">
        <v>23234.220258307643</v>
      </c>
      <c r="K33" s="275">
        <v>31959.149819482835</v>
      </c>
      <c r="L33" s="275">
        <v>30163.706218578394</v>
      </c>
      <c r="M33" s="275">
        <v>33504.559677348807</v>
      </c>
      <c r="N33" s="210">
        <v>213552.18718585809</v>
      </c>
      <c r="O33" s="275">
        <v>24814.528893652827</v>
      </c>
      <c r="P33" s="275">
        <v>25708.533989667354</v>
      </c>
      <c r="Q33" s="275">
        <v>14759.633192545061</v>
      </c>
      <c r="R33" s="275">
        <v>24504.247715106187</v>
      </c>
      <c r="S33" s="275">
        <v>28024.457791865636</v>
      </c>
      <c r="T33" s="275">
        <v>23294.48336775626</v>
      </c>
      <c r="U33" s="275">
        <v>26164.951474900216</v>
      </c>
      <c r="V33" s="210">
        <v>167270.83642549356</v>
      </c>
      <c r="W33" s="275">
        <v>26748.063543603417</v>
      </c>
      <c r="X33" s="275">
        <v>36890.629671039293</v>
      </c>
      <c r="Y33" s="275">
        <v>22141.570471896313</v>
      </c>
      <c r="Z33" s="275">
        <v>29138.379100699673</v>
      </c>
      <c r="AA33" s="275">
        <v>43109.514890901213</v>
      </c>
      <c r="AB33" s="210">
        <v>158028.15767813992</v>
      </c>
      <c r="AC33" s="275">
        <v>33154.613264424479</v>
      </c>
      <c r="AD33" s="275">
        <v>72174.974564980061</v>
      </c>
      <c r="AE33" s="275">
        <v>52652.767515456224</v>
      </c>
      <c r="AF33" s="275">
        <v>48931.750895414036</v>
      </c>
      <c r="AG33" s="275">
        <v>51611.396291175683</v>
      </c>
      <c r="AH33" s="275">
        <v>39581.840806799875</v>
      </c>
      <c r="AI33" s="275">
        <v>42369.181256851043</v>
      </c>
      <c r="AJ33" s="210">
        <v>340476.52459510142</v>
      </c>
      <c r="AK33" s="283">
        <v>903530.272377869</v>
      </c>
      <c r="AL33" s="133"/>
    </row>
    <row r="34" spans="1:38" s="92" customFormat="1" x14ac:dyDescent="0.3">
      <c r="A34" s="929" t="s">
        <v>67</v>
      </c>
      <c r="B34" s="929"/>
      <c r="C34" s="929"/>
      <c r="D34" s="929"/>
      <c r="E34" s="134"/>
      <c r="F34" s="91"/>
      <c r="G34" s="91"/>
      <c r="H34" s="91"/>
      <c r="I34" s="91"/>
      <c r="J34" s="91"/>
      <c r="K34" s="91"/>
      <c r="L34" s="91"/>
      <c r="M34" s="91"/>
      <c r="N34" s="134"/>
      <c r="O34" s="91"/>
      <c r="P34" s="91"/>
      <c r="Q34" s="91"/>
      <c r="R34" s="91"/>
      <c r="S34" s="91"/>
      <c r="T34" s="91"/>
      <c r="U34" s="91"/>
      <c r="V34" s="134"/>
      <c r="W34" s="91"/>
      <c r="X34" s="91"/>
      <c r="Y34" s="91"/>
      <c r="Z34" s="91"/>
      <c r="AA34" s="91"/>
      <c r="AB34" s="134"/>
      <c r="AC34" s="91"/>
      <c r="AD34" s="91"/>
      <c r="AE34" s="91"/>
      <c r="AF34" s="91"/>
      <c r="AG34" s="91"/>
      <c r="AH34" s="91"/>
      <c r="AI34" s="91"/>
      <c r="AJ34" s="134"/>
      <c r="AK34" s="132"/>
      <c r="AL34" s="91"/>
    </row>
    <row r="35" spans="1:38" x14ac:dyDescent="0.3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</row>
    <row r="36" spans="1:38" x14ac:dyDescent="0.3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</row>
    <row r="37" spans="1:38" x14ac:dyDescent="0.3"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</row>
  </sheetData>
  <mergeCells count="1">
    <mergeCell ref="A34:D3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33"/>
  <sheetViews>
    <sheetView workbookViewId="0">
      <selection activeCell="B17" sqref="B17"/>
    </sheetView>
  </sheetViews>
  <sheetFormatPr defaultRowHeight="16.5" x14ac:dyDescent="0.3"/>
  <cols>
    <col min="1" max="1" width="18.7109375" style="1" customWidth="1"/>
    <col min="2" max="2" width="11.85546875" style="1" bestFit="1" customWidth="1"/>
    <col min="3" max="4" width="9.140625" style="1"/>
    <col min="5" max="5" width="11.5703125" style="1" bestFit="1" customWidth="1"/>
    <col min="6" max="7" width="9.140625" style="1"/>
    <col min="8" max="8" width="11.42578125" style="1" bestFit="1" customWidth="1"/>
    <col min="9" max="9" width="9.140625" style="1"/>
    <col min="10" max="10" width="12.28515625" style="1" bestFit="1" customWidth="1"/>
    <col min="11" max="13" width="9.140625" style="1"/>
    <col min="14" max="14" width="8.5703125" style="1" bestFit="1" customWidth="1"/>
    <col min="15" max="18" width="9.140625" style="1"/>
    <col min="19" max="19" width="11.140625" style="1" bestFit="1" customWidth="1"/>
    <col min="20" max="20" width="9.140625" style="1"/>
    <col min="21" max="21" width="13.28515625" style="1" bestFit="1" customWidth="1"/>
    <col min="22" max="22" width="8.5703125" style="1" bestFit="1" customWidth="1"/>
    <col min="23" max="27" width="9.140625" style="1"/>
    <col min="28" max="28" width="8.5703125" style="1" bestFit="1" customWidth="1"/>
    <col min="29" max="29" width="12.5703125" style="1" bestFit="1" customWidth="1"/>
    <col min="30" max="30" width="10.85546875" style="1" bestFit="1" customWidth="1"/>
    <col min="31" max="34" width="9.140625" style="1"/>
    <col min="35" max="35" width="10.42578125" style="1" bestFit="1" customWidth="1"/>
    <col min="36" max="36" width="8.5703125" style="1" bestFit="1" customWidth="1"/>
    <col min="37" max="37" width="12.140625" style="1" bestFit="1" customWidth="1"/>
    <col min="38" max="16384" width="9.140625" style="1"/>
  </cols>
  <sheetData>
    <row r="3" spans="1:38" s="92" customFormat="1" ht="17.25" thickBot="1" x14ac:dyDescent="0.35">
      <c r="A3" s="182" t="s">
        <v>315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8" ht="17.25" thickBot="1" x14ac:dyDescent="0.35">
      <c r="A4" s="20" t="s">
        <v>250</v>
      </c>
      <c r="B4" s="157" t="s">
        <v>32</v>
      </c>
      <c r="C4" s="157" t="s">
        <v>33</v>
      </c>
      <c r="D4" s="157" t="s">
        <v>34</v>
      </c>
      <c r="E4" s="202" t="s">
        <v>252</v>
      </c>
      <c r="F4" s="157" t="s">
        <v>35</v>
      </c>
      <c r="G4" s="157" t="s">
        <v>37</v>
      </c>
      <c r="H4" s="157" t="s">
        <v>38</v>
      </c>
      <c r="I4" s="157" t="s">
        <v>39</v>
      </c>
      <c r="J4" s="157" t="s">
        <v>40</v>
      </c>
      <c r="K4" s="157" t="s">
        <v>41</v>
      </c>
      <c r="L4" s="157" t="s">
        <v>42</v>
      </c>
      <c r="M4" s="157" t="s">
        <v>43</v>
      </c>
      <c r="N4" s="202" t="s">
        <v>254</v>
      </c>
      <c r="O4" s="157" t="s">
        <v>44</v>
      </c>
      <c r="P4" s="157" t="s">
        <v>45</v>
      </c>
      <c r="Q4" s="157" t="s">
        <v>46</v>
      </c>
      <c r="R4" s="157" t="s">
        <v>47</v>
      </c>
      <c r="S4" s="157" t="s">
        <v>48</v>
      </c>
      <c r="T4" s="157" t="s">
        <v>49</v>
      </c>
      <c r="U4" s="157" t="s">
        <v>50</v>
      </c>
      <c r="V4" s="202" t="s">
        <v>255</v>
      </c>
      <c r="W4" s="157" t="s">
        <v>51</v>
      </c>
      <c r="X4" s="157" t="s">
        <v>52</v>
      </c>
      <c r="Y4" s="157" t="s">
        <v>53</v>
      </c>
      <c r="Z4" s="157" t="s">
        <v>54</v>
      </c>
      <c r="AA4" s="157" t="s">
        <v>55</v>
      </c>
      <c r="AB4" s="202" t="s">
        <v>256</v>
      </c>
      <c r="AC4" s="157" t="s">
        <v>56</v>
      </c>
      <c r="AD4" s="157" t="s">
        <v>57</v>
      </c>
      <c r="AE4" s="157" t="s">
        <v>58</v>
      </c>
      <c r="AF4" s="157" t="s">
        <v>59</v>
      </c>
      <c r="AG4" s="157" t="s">
        <v>60</v>
      </c>
      <c r="AH4" s="157" t="s">
        <v>61</v>
      </c>
      <c r="AI4" s="157" t="s">
        <v>62</v>
      </c>
      <c r="AJ4" s="202" t="s">
        <v>257</v>
      </c>
      <c r="AK4" s="158" t="s">
        <v>216</v>
      </c>
      <c r="AL4" s="10"/>
    </row>
    <row r="5" spans="1:38" ht="17.25" thickTop="1" x14ac:dyDescent="0.3">
      <c r="A5" s="12" t="s">
        <v>217</v>
      </c>
      <c r="B5" s="229">
        <v>831.22239999999988</v>
      </c>
      <c r="C5" s="229">
        <v>5473.2719499999994</v>
      </c>
      <c r="D5" s="229">
        <v>1366.7100243999998</v>
      </c>
      <c r="E5" s="203">
        <v>7671.2043743999984</v>
      </c>
      <c r="F5" s="229">
        <v>8436.4174650000004</v>
      </c>
      <c r="G5" s="229">
        <v>9451.1264999999985</v>
      </c>
      <c r="H5" s="229">
        <v>3285.6819700000001</v>
      </c>
      <c r="I5" s="229">
        <v>7803.4745000000003</v>
      </c>
      <c r="J5" s="229">
        <v>5264.1933999999992</v>
      </c>
      <c r="K5" s="229">
        <v>4951.5444099999995</v>
      </c>
      <c r="L5" s="229">
        <v>1125.95776</v>
      </c>
      <c r="M5" s="229">
        <v>6954.0571479999999</v>
      </c>
      <c r="N5" s="203">
        <v>47272.453152999995</v>
      </c>
      <c r="O5" s="229">
        <v>3210.1849999999995</v>
      </c>
      <c r="P5" s="229">
        <v>2345.2680019999998</v>
      </c>
      <c r="Q5" s="229">
        <v>2377.4784370000002</v>
      </c>
      <c r="R5" s="229">
        <v>3182.8020000000001</v>
      </c>
      <c r="S5" s="229">
        <v>2548.6059999999998</v>
      </c>
      <c r="T5" s="229">
        <v>2171.9942679999999</v>
      </c>
      <c r="U5" s="229">
        <v>1061.93703</v>
      </c>
      <c r="V5" s="203">
        <v>16898.270736999999</v>
      </c>
      <c r="W5" s="229">
        <v>3567.7170414999996</v>
      </c>
      <c r="X5" s="229">
        <v>1376.8761999999999</v>
      </c>
      <c r="Y5" s="229">
        <v>2149.4872368000001</v>
      </c>
      <c r="Z5" s="229">
        <v>9093.2180000000008</v>
      </c>
      <c r="AA5" s="229">
        <v>13040.641599999999</v>
      </c>
      <c r="AB5" s="203">
        <v>29227.940078300002</v>
      </c>
      <c r="AC5" s="229">
        <v>11982.72752</v>
      </c>
      <c r="AD5" s="229">
        <v>28098.704787399998</v>
      </c>
      <c r="AE5" s="229">
        <v>18213.809020999997</v>
      </c>
      <c r="AF5" s="229">
        <v>21089.517208100002</v>
      </c>
      <c r="AG5" s="229">
        <v>17145.872642000002</v>
      </c>
      <c r="AH5" s="229">
        <v>9743.8331633999987</v>
      </c>
      <c r="AI5" s="229">
        <v>13869.428010000001</v>
      </c>
      <c r="AJ5" s="203">
        <v>120143.89235189999</v>
      </c>
      <c r="AK5" s="77">
        <v>221213.7606946</v>
      </c>
      <c r="AL5" s="10"/>
    </row>
    <row r="6" spans="1:38" x14ac:dyDescent="0.3">
      <c r="A6" s="254" t="s">
        <v>83</v>
      </c>
      <c r="B6" s="26">
        <v>285.56779999999998</v>
      </c>
      <c r="C6" s="26">
        <v>1495.7458900000001</v>
      </c>
      <c r="D6" s="26">
        <v>390.63718539999996</v>
      </c>
      <c r="E6" s="203">
        <v>2171.9508754000003</v>
      </c>
      <c r="F6" s="26">
        <v>1724.168805</v>
      </c>
      <c r="G6" s="26">
        <v>2599.1949999999997</v>
      </c>
      <c r="H6" s="26">
        <v>276.54899999999998</v>
      </c>
      <c r="I6" s="26">
        <v>875.39779999999996</v>
      </c>
      <c r="J6" s="26">
        <v>650.4248</v>
      </c>
      <c r="K6" s="26">
        <v>1390.1087399999999</v>
      </c>
      <c r="L6" s="26">
        <v>577.32129999999995</v>
      </c>
      <c r="M6" s="26">
        <v>1911.3888099999999</v>
      </c>
      <c r="N6" s="203">
        <v>10004.554254999999</v>
      </c>
      <c r="O6" s="26">
        <v>516.74450000000002</v>
      </c>
      <c r="P6" s="26">
        <v>2090.0450000000001</v>
      </c>
      <c r="Q6" s="26">
        <v>1145.528587</v>
      </c>
      <c r="R6" s="26">
        <v>2090.5680000000002</v>
      </c>
      <c r="S6" s="26">
        <v>1132.9490000000001</v>
      </c>
      <c r="T6" s="26">
        <v>699.25074800000004</v>
      </c>
      <c r="U6" s="26">
        <v>633.81110000000001</v>
      </c>
      <c r="V6" s="203">
        <v>8308.8969350000007</v>
      </c>
      <c r="W6" s="26">
        <v>798.06548650000002</v>
      </c>
      <c r="X6" s="26">
        <v>1055.749</v>
      </c>
      <c r="Y6" s="26">
        <v>1455.9400367999999</v>
      </c>
      <c r="Z6" s="26">
        <v>2301.6709999999998</v>
      </c>
      <c r="AA6" s="26">
        <v>3091.6669999999999</v>
      </c>
      <c r="AB6" s="203">
        <v>8703.0925232999998</v>
      </c>
      <c r="AC6" s="26">
        <v>2737.7116100000003</v>
      </c>
      <c r="AD6" s="26">
        <v>16684.517479999999</v>
      </c>
      <c r="AE6" s="26">
        <v>8687.4171999999999</v>
      </c>
      <c r="AF6" s="26">
        <v>6788.4286899999997</v>
      </c>
      <c r="AG6" s="26">
        <v>3677.7928000000002</v>
      </c>
      <c r="AH6" s="26">
        <v>3491.0387350000001</v>
      </c>
      <c r="AI6" s="26">
        <v>6895.7111000000004</v>
      </c>
      <c r="AJ6" s="203">
        <v>48962.617615000003</v>
      </c>
      <c r="AK6" s="35">
        <v>78151.112203699988</v>
      </c>
    </row>
    <row r="7" spans="1:38" x14ac:dyDescent="0.3">
      <c r="A7" s="254" t="s">
        <v>85</v>
      </c>
      <c r="B7" s="26">
        <v>545.65459999999996</v>
      </c>
      <c r="C7" s="26">
        <v>3812.7710000000002</v>
      </c>
      <c r="D7" s="26">
        <v>711.80759999999998</v>
      </c>
      <c r="E7" s="203">
        <v>5070.2332000000006</v>
      </c>
      <c r="F7" s="26">
        <v>6090.415</v>
      </c>
      <c r="G7" s="26">
        <v>2911.7579999999998</v>
      </c>
      <c r="H7" s="26">
        <v>2678.0390000000002</v>
      </c>
      <c r="I7" s="26">
        <v>5460.799</v>
      </c>
      <c r="J7" s="26">
        <v>3868.6909999999998</v>
      </c>
      <c r="K7" s="26">
        <v>2533.9409999999998</v>
      </c>
      <c r="L7" s="26">
        <v>225.01849999999999</v>
      </c>
      <c r="M7" s="26">
        <v>4861.5709999999999</v>
      </c>
      <c r="N7" s="203">
        <v>28630.232499999995</v>
      </c>
      <c r="O7" s="26">
        <v>2396.7640000000001</v>
      </c>
      <c r="P7" s="26">
        <v>6.599202</v>
      </c>
      <c r="Q7" s="26">
        <v>1198.3399999999999</v>
      </c>
      <c r="R7" s="26">
        <v>0</v>
      </c>
      <c r="S7" s="26">
        <v>0</v>
      </c>
      <c r="T7" s="26">
        <v>11.962820000000001</v>
      </c>
      <c r="U7" s="26">
        <v>32.596530000000001</v>
      </c>
      <c r="V7" s="203">
        <v>3646.2625519999997</v>
      </c>
      <c r="W7" s="26">
        <v>2665.5513550000001</v>
      </c>
      <c r="X7" s="26">
        <v>201.7251</v>
      </c>
      <c r="Y7" s="26">
        <v>0</v>
      </c>
      <c r="Z7" s="26">
        <v>4687.1970000000001</v>
      </c>
      <c r="AA7" s="26">
        <v>9812.1299999999992</v>
      </c>
      <c r="AB7" s="203">
        <v>17366.603455</v>
      </c>
      <c r="AC7" s="26">
        <v>8889.6165399999991</v>
      </c>
      <c r="AD7" s="26">
        <v>9202.0449173999987</v>
      </c>
      <c r="AE7" s="26">
        <v>7578.3392300000005</v>
      </c>
      <c r="AF7" s="26">
        <v>13351.368179999999</v>
      </c>
      <c r="AG7" s="26">
        <v>12191.51</v>
      </c>
      <c r="AH7" s="26">
        <v>4951.0082284</v>
      </c>
      <c r="AI7" s="26">
        <v>6108.5177699999995</v>
      </c>
      <c r="AJ7" s="203">
        <v>62272.404865800003</v>
      </c>
      <c r="AK7" s="35">
        <v>116985.73657279999</v>
      </c>
    </row>
    <row r="8" spans="1:38" x14ac:dyDescent="0.3">
      <c r="A8" s="254" t="s">
        <v>84</v>
      </c>
      <c r="B8" s="26">
        <v>0</v>
      </c>
      <c r="C8" s="26">
        <v>150.38336000000001</v>
      </c>
      <c r="D8" s="26">
        <v>262.40350000000001</v>
      </c>
      <c r="E8" s="203">
        <v>412.78686000000005</v>
      </c>
      <c r="F8" s="26">
        <v>576.26350000000002</v>
      </c>
      <c r="G8" s="26">
        <v>3383.9361999999996</v>
      </c>
      <c r="H8" s="26">
        <v>0</v>
      </c>
      <c r="I8" s="26">
        <v>1336.6165000000001</v>
      </c>
      <c r="J8" s="26">
        <v>0</v>
      </c>
      <c r="K8" s="26">
        <v>921.57497000000001</v>
      </c>
      <c r="L8" s="26">
        <v>305.06129999999996</v>
      </c>
      <c r="M8" s="26">
        <v>181.09733800000001</v>
      </c>
      <c r="N8" s="203">
        <v>6704.5498079999988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1460.7806999999998</v>
      </c>
      <c r="U8" s="26">
        <v>395.52940000000001</v>
      </c>
      <c r="V8" s="203">
        <v>1856.3100999999997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03">
        <v>0</v>
      </c>
      <c r="AC8" s="26">
        <v>341.71605999999997</v>
      </c>
      <c r="AD8" s="26">
        <v>2072.3822</v>
      </c>
      <c r="AE8" s="26">
        <v>1096.6041699999998</v>
      </c>
      <c r="AF8" s="26">
        <v>537.74260000000004</v>
      </c>
      <c r="AG8" s="26">
        <v>1031.3798999999999</v>
      </c>
      <c r="AH8" s="26">
        <v>1014.5827999999999</v>
      </c>
      <c r="AI8" s="26">
        <v>773.76332000000002</v>
      </c>
      <c r="AJ8" s="203">
        <v>6868.171049999999</v>
      </c>
      <c r="AK8" s="35">
        <v>15841.817818</v>
      </c>
    </row>
    <row r="9" spans="1:38" x14ac:dyDescent="0.3">
      <c r="A9" s="254" t="s">
        <v>86</v>
      </c>
      <c r="B9" s="26">
        <v>0</v>
      </c>
      <c r="C9" s="26">
        <v>0</v>
      </c>
      <c r="D9" s="26">
        <v>0</v>
      </c>
      <c r="E9" s="203">
        <v>0</v>
      </c>
      <c r="F9" s="26">
        <v>0</v>
      </c>
      <c r="G9" s="26">
        <v>0</v>
      </c>
      <c r="H9" s="26">
        <v>270.85270000000003</v>
      </c>
      <c r="I9" s="26">
        <v>0</v>
      </c>
      <c r="J9" s="26">
        <v>580.07784000000004</v>
      </c>
      <c r="K9" s="26">
        <v>0</v>
      </c>
      <c r="L9" s="26">
        <v>0</v>
      </c>
      <c r="M9" s="26">
        <v>0</v>
      </c>
      <c r="N9" s="203">
        <v>850.93054000000006</v>
      </c>
      <c r="O9" s="26">
        <v>156.40389999999999</v>
      </c>
      <c r="P9" s="26">
        <v>248.62379999999999</v>
      </c>
      <c r="Q9" s="26">
        <v>33.609850000000002</v>
      </c>
      <c r="R9" s="26">
        <v>1092.2339999999999</v>
      </c>
      <c r="S9" s="26">
        <v>1415.6569999999999</v>
      </c>
      <c r="T9" s="26">
        <v>0</v>
      </c>
      <c r="U9" s="26">
        <v>0</v>
      </c>
      <c r="V9" s="203">
        <v>2946.52855</v>
      </c>
      <c r="W9" s="26">
        <v>104.1002</v>
      </c>
      <c r="X9" s="26">
        <v>119.4021</v>
      </c>
      <c r="Y9" s="26">
        <v>693.54719999999998</v>
      </c>
      <c r="Z9" s="26">
        <v>2104.35</v>
      </c>
      <c r="AA9" s="26">
        <v>136.84459999999999</v>
      </c>
      <c r="AB9" s="203">
        <v>3158.2440999999999</v>
      </c>
      <c r="AC9" s="26">
        <v>0</v>
      </c>
      <c r="AD9" s="26">
        <v>0</v>
      </c>
      <c r="AE9" s="26">
        <v>778.12</v>
      </c>
      <c r="AF9" s="26">
        <v>1.2623899999999999</v>
      </c>
      <c r="AG9" s="26">
        <v>0</v>
      </c>
      <c r="AH9" s="26">
        <v>0</v>
      </c>
      <c r="AI9" s="26">
        <v>0</v>
      </c>
      <c r="AJ9" s="203">
        <v>779.38238999999999</v>
      </c>
      <c r="AK9" s="35">
        <v>7735.0855799999999</v>
      </c>
    </row>
    <row r="10" spans="1:38" x14ac:dyDescent="0.3">
      <c r="A10" s="254" t="s">
        <v>111</v>
      </c>
      <c r="B10" s="26">
        <v>0</v>
      </c>
      <c r="C10" s="26">
        <v>14.371700000000001</v>
      </c>
      <c r="D10" s="26">
        <v>1.861739</v>
      </c>
      <c r="E10" s="203">
        <v>16.233439000000001</v>
      </c>
      <c r="F10" s="26">
        <v>45.570160000000001</v>
      </c>
      <c r="G10" s="26">
        <v>556.2373</v>
      </c>
      <c r="H10" s="26">
        <v>60.24127</v>
      </c>
      <c r="I10" s="26">
        <v>130.66120000000001</v>
      </c>
      <c r="J10" s="26">
        <v>164.99975999999998</v>
      </c>
      <c r="K10" s="26">
        <v>105.91970000000001</v>
      </c>
      <c r="L10" s="26">
        <v>18.556660000000001</v>
      </c>
      <c r="M10" s="26">
        <v>0</v>
      </c>
      <c r="N10" s="203">
        <v>1082.1860499999998</v>
      </c>
      <c r="O10" s="26">
        <v>140.27260000000001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03">
        <v>140.27260000000001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03">
        <v>0</v>
      </c>
      <c r="AC10" s="26">
        <v>13.683310000000001</v>
      </c>
      <c r="AD10" s="26">
        <v>139.76018999999999</v>
      </c>
      <c r="AE10" s="26">
        <v>73.328420999999992</v>
      </c>
      <c r="AF10" s="26">
        <v>410.71534810000003</v>
      </c>
      <c r="AG10" s="26">
        <v>245.189942</v>
      </c>
      <c r="AH10" s="26">
        <v>287.20339999999999</v>
      </c>
      <c r="AI10" s="26">
        <v>91.435820000000007</v>
      </c>
      <c r="AJ10" s="203">
        <v>1261.3164310999998</v>
      </c>
      <c r="AK10" s="35">
        <v>2500.0085200999997</v>
      </c>
    </row>
    <row r="11" spans="1:38" x14ac:dyDescent="0.3">
      <c r="A11" s="12" t="s">
        <v>87</v>
      </c>
      <c r="B11" s="229">
        <v>536.16135430733993</v>
      </c>
      <c r="C11" s="229">
        <v>3547.0328645435998</v>
      </c>
      <c r="D11" s="229">
        <v>509.55474167810007</v>
      </c>
      <c r="E11" s="203">
        <v>4592.7489605290393</v>
      </c>
      <c r="F11" s="229">
        <v>6099.4860514270003</v>
      </c>
      <c r="G11" s="229">
        <v>6098.2051225808</v>
      </c>
      <c r="H11" s="229">
        <v>6187.112447861</v>
      </c>
      <c r="I11" s="229">
        <v>3936.2798742128002</v>
      </c>
      <c r="J11" s="229">
        <v>8227.4207705087993</v>
      </c>
      <c r="K11" s="229">
        <v>11207.59757795</v>
      </c>
      <c r="L11" s="229">
        <v>9580.027862827701</v>
      </c>
      <c r="M11" s="229">
        <v>9779.6729502624003</v>
      </c>
      <c r="N11" s="203">
        <v>61115.802657630498</v>
      </c>
      <c r="O11" s="229">
        <v>8210.1077471900007</v>
      </c>
      <c r="P11" s="229">
        <v>7549.0484848185997</v>
      </c>
      <c r="Q11" s="229">
        <v>7085.0666383999996</v>
      </c>
      <c r="R11" s="229">
        <v>10622.384183504961</v>
      </c>
      <c r="S11" s="229">
        <v>11228.681828578001</v>
      </c>
      <c r="T11" s="229">
        <v>11630.3627756883</v>
      </c>
      <c r="U11" s="229">
        <v>11174.372729198501</v>
      </c>
      <c r="V11" s="203">
        <v>67500.024387378362</v>
      </c>
      <c r="W11" s="229">
        <v>5291.5180143387997</v>
      </c>
      <c r="X11" s="229">
        <v>11146.749873371999</v>
      </c>
      <c r="Y11" s="229">
        <v>6298.9401402589401</v>
      </c>
      <c r="Z11" s="229">
        <v>7786.272100000001</v>
      </c>
      <c r="AA11" s="229">
        <v>9508.4401671264004</v>
      </c>
      <c r="AB11" s="203">
        <v>40031.920295096141</v>
      </c>
      <c r="AC11" s="229">
        <v>6168.280557889083</v>
      </c>
      <c r="AD11" s="229">
        <v>4619.8262386915994</v>
      </c>
      <c r="AE11" s="229">
        <v>7202.9286860316006</v>
      </c>
      <c r="AF11" s="229">
        <v>7445.3390893794503</v>
      </c>
      <c r="AG11" s="229">
        <v>4605.7076326599999</v>
      </c>
      <c r="AH11" s="229">
        <v>7978.7881324827995</v>
      </c>
      <c r="AI11" s="229">
        <v>4868.2771476567004</v>
      </c>
      <c r="AJ11" s="203">
        <v>42889.147484791232</v>
      </c>
      <c r="AK11" s="77">
        <v>216129.64378542529</v>
      </c>
      <c r="AL11" s="10"/>
    </row>
    <row r="12" spans="1:38" x14ac:dyDescent="0.3">
      <c r="A12" s="254" t="s">
        <v>88</v>
      </c>
      <c r="B12" s="26">
        <v>118.79445430734</v>
      </c>
      <c r="C12" s="26">
        <v>814.86318084360005</v>
      </c>
      <c r="D12" s="26">
        <v>62.040978678100004</v>
      </c>
      <c r="E12" s="203">
        <v>995.69861382904003</v>
      </c>
      <c r="F12" s="26">
        <v>1845.0890214270003</v>
      </c>
      <c r="G12" s="26">
        <v>2869.3847225807999</v>
      </c>
      <c r="H12" s="26">
        <v>747.45627686099988</v>
      </c>
      <c r="I12" s="26">
        <v>753.6301075127999</v>
      </c>
      <c r="J12" s="26">
        <v>1522.9715705087999</v>
      </c>
      <c r="K12" s="26">
        <v>6280.3592375499993</v>
      </c>
      <c r="L12" s="26">
        <v>2247.0365628277</v>
      </c>
      <c r="M12" s="26">
        <v>3256.2418402623998</v>
      </c>
      <c r="N12" s="203">
        <v>19522.169339530497</v>
      </c>
      <c r="O12" s="26">
        <v>2310.4194471900005</v>
      </c>
      <c r="P12" s="26">
        <v>1195.1497848186</v>
      </c>
      <c r="Q12" s="26">
        <v>6.8404371999999993</v>
      </c>
      <c r="R12" s="26">
        <v>263.05728350495997</v>
      </c>
      <c r="S12" s="26">
        <v>2659.8238285780003</v>
      </c>
      <c r="T12" s="26">
        <v>8978.3783350883004</v>
      </c>
      <c r="U12" s="26">
        <v>5561.8958391984997</v>
      </c>
      <c r="V12" s="203">
        <v>20975.56495557836</v>
      </c>
      <c r="W12" s="26">
        <v>524.26154233879993</v>
      </c>
      <c r="X12" s="26">
        <v>1028.7248733719998</v>
      </c>
      <c r="Y12" s="26">
        <v>74.860340258939999</v>
      </c>
      <c r="Z12" s="26">
        <v>0</v>
      </c>
      <c r="AA12" s="26">
        <v>464.98721612639997</v>
      </c>
      <c r="AB12" s="203">
        <v>2092.8339720961394</v>
      </c>
      <c r="AC12" s="26">
        <v>1062.4477752890823</v>
      </c>
      <c r="AD12" s="26">
        <v>916.34994629160008</v>
      </c>
      <c r="AE12" s="26">
        <v>2240.7837791316001</v>
      </c>
      <c r="AF12" s="26">
        <v>1500.15701937945</v>
      </c>
      <c r="AG12" s="26">
        <v>1083.77077676</v>
      </c>
      <c r="AH12" s="26">
        <v>3359.4564211828001</v>
      </c>
      <c r="AI12" s="26">
        <v>2466.3951976567</v>
      </c>
      <c r="AJ12" s="203">
        <v>12629.360915691233</v>
      </c>
      <c r="AK12" s="35">
        <v>56215.627796725261</v>
      </c>
    </row>
    <row r="13" spans="1:38" x14ac:dyDescent="0.3">
      <c r="A13" s="254" t="s">
        <v>90</v>
      </c>
      <c r="B13" s="26">
        <v>269.95049999999998</v>
      </c>
      <c r="C13" s="26">
        <v>1406.0215549999998</v>
      </c>
      <c r="D13" s="26">
        <v>258.08190000000002</v>
      </c>
      <c r="E13" s="203">
        <v>1934.0539549999999</v>
      </c>
      <c r="F13" s="26">
        <v>3069.7910000000002</v>
      </c>
      <c r="G13" s="26">
        <v>2348.0309999999999</v>
      </c>
      <c r="H13" s="26">
        <v>3264.5929999999998</v>
      </c>
      <c r="I13" s="26">
        <v>2065.3375596999999</v>
      </c>
      <c r="J13" s="26">
        <v>3289.6219999999998</v>
      </c>
      <c r="K13" s="26">
        <v>3785.3609999999999</v>
      </c>
      <c r="L13" s="26">
        <v>5085.692</v>
      </c>
      <c r="M13" s="26">
        <v>4410.7430000000004</v>
      </c>
      <c r="N13" s="203">
        <v>27319.170559699996</v>
      </c>
      <c r="O13" s="26">
        <v>4043.627</v>
      </c>
      <c r="P13" s="26">
        <v>1815.038</v>
      </c>
      <c r="Q13" s="26">
        <v>490.49600620000001</v>
      </c>
      <c r="R13" s="26">
        <v>1904.355</v>
      </c>
      <c r="S13" s="26">
        <v>4634.2529999999997</v>
      </c>
      <c r="T13" s="26">
        <v>2050.1206006000002</v>
      </c>
      <c r="U13" s="26">
        <v>4681.7370000000001</v>
      </c>
      <c r="V13" s="203">
        <v>19619.6266068</v>
      </c>
      <c r="W13" s="26">
        <v>3503.8049999999998</v>
      </c>
      <c r="X13" s="26">
        <v>6473.82</v>
      </c>
      <c r="Y13" s="26">
        <v>1003.943</v>
      </c>
      <c r="Z13" s="26">
        <v>2449.6060000000002</v>
      </c>
      <c r="AA13" s="26">
        <v>3776.9229999999998</v>
      </c>
      <c r="AB13" s="203">
        <v>17208.096999999998</v>
      </c>
      <c r="AC13" s="26">
        <v>2390.1758690000001</v>
      </c>
      <c r="AD13" s="26">
        <v>1813.2801529999999</v>
      </c>
      <c r="AE13" s="26">
        <v>1834.823443</v>
      </c>
      <c r="AF13" s="26">
        <v>2594.5251199999998</v>
      </c>
      <c r="AG13" s="26">
        <v>825.67470000000003</v>
      </c>
      <c r="AH13" s="26">
        <v>2955.0897273</v>
      </c>
      <c r="AI13" s="26">
        <v>1488.8089600000001</v>
      </c>
      <c r="AJ13" s="203">
        <v>13902.377972299999</v>
      </c>
      <c r="AK13" s="35">
        <v>79983.326093800002</v>
      </c>
    </row>
    <row r="14" spans="1:38" x14ac:dyDescent="0.3">
      <c r="A14" s="254" t="s">
        <v>89</v>
      </c>
      <c r="B14" s="26">
        <v>18.375499999999999</v>
      </c>
      <c r="C14" s="26">
        <v>1092.8126287</v>
      </c>
      <c r="D14" s="26">
        <v>46.309139999999999</v>
      </c>
      <c r="E14" s="203">
        <v>1157.4972687000002</v>
      </c>
      <c r="F14" s="26">
        <v>736.30259999999998</v>
      </c>
      <c r="G14" s="26">
        <v>496.14499999999998</v>
      </c>
      <c r="H14" s="26">
        <v>1341.2150709999999</v>
      </c>
      <c r="I14" s="26">
        <v>859.60820699999999</v>
      </c>
      <c r="J14" s="26">
        <v>2714.8146999999999</v>
      </c>
      <c r="K14" s="26">
        <v>334.2362</v>
      </c>
      <c r="L14" s="26">
        <v>314.20229999999998</v>
      </c>
      <c r="M14" s="26">
        <v>1020.325</v>
      </c>
      <c r="N14" s="203">
        <v>7816.8490780000002</v>
      </c>
      <c r="O14" s="26">
        <v>809.78729999999996</v>
      </c>
      <c r="P14" s="26">
        <v>3793.748</v>
      </c>
      <c r="Q14" s="26">
        <v>6522.2240149999998</v>
      </c>
      <c r="R14" s="26">
        <v>8295.9240000000009</v>
      </c>
      <c r="S14" s="26">
        <v>2532.9140000000002</v>
      </c>
      <c r="T14" s="26">
        <v>83.718509999999995</v>
      </c>
      <c r="U14" s="26">
        <v>168.9956</v>
      </c>
      <c r="V14" s="203">
        <v>22207.311425</v>
      </c>
      <c r="W14" s="26">
        <v>946.89077199999997</v>
      </c>
      <c r="X14" s="26">
        <v>1685.117</v>
      </c>
      <c r="Y14" s="26">
        <v>5105.0529999999999</v>
      </c>
      <c r="Z14" s="26">
        <v>5217.585</v>
      </c>
      <c r="AA14" s="26">
        <v>5054.3875510000007</v>
      </c>
      <c r="AB14" s="203">
        <v>18009.033323</v>
      </c>
      <c r="AC14" s="26">
        <v>1510.0076740000002</v>
      </c>
      <c r="AD14" s="26">
        <v>1745.636508</v>
      </c>
      <c r="AE14" s="26">
        <v>2385.0376818</v>
      </c>
      <c r="AF14" s="26">
        <v>2871.1020500000004</v>
      </c>
      <c r="AG14" s="26">
        <v>1745.0063659</v>
      </c>
      <c r="AH14" s="26">
        <v>1180.1301840000001</v>
      </c>
      <c r="AI14" s="26">
        <v>16.307490000000001</v>
      </c>
      <c r="AJ14" s="203">
        <v>11453.227953700001</v>
      </c>
      <c r="AK14" s="35">
        <v>60643.919048399999</v>
      </c>
    </row>
    <row r="15" spans="1:38" x14ac:dyDescent="0.3">
      <c r="A15" s="254" t="s">
        <v>218</v>
      </c>
      <c r="B15" s="26">
        <v>129.04089999999999</v>
      </c>
      <c r="C15" s="26">
        <v>233.3355</v>
      </c>
      <c r="D15" s="26">
        <v>143.12272300000001</v>
      </c>
      <c r="E15" s="203">
        <v>505.499123</v>
      </c>
      <c r="F15" s="26">
        <v>448.30342999999999</v>
      </c>
      <c r="G15" s="26">
        <v>384.64440000000002</v>
      </c>
      <c r="H15" s="26">
        <v>833.84810000000004</v>
      </c>
      <c r="I15" s="26">
        <v>257.70400000000001</v>
      </c>
      <c r="J15" s="26">
        <v>700.01250000000005</v>
      </c>
      <c r="K15" s="26">
        <v>807.64114040000004</v>
      </c>
      <c r="L15" s="26">
        <v>1933.097</v>
      </c>
      <c r="M15" s="26">
        <v>1092.36311</v>
      </c>
      <c r="N15" s="203">
        <v>6457.6136804000007</v>
      </c>
      <c r="O15" s="26">
        <v>1046.2739999999999</v>
      </c>
      <c r="P15" s="26">
        <v>745.11270000000002</v>
      </c>
      <c r="Q15" s="26">
        <v>65.506180000000001</v>
      </c>
      <c r="R15" s="26">
        <v>159.0479</v>
      </c>
      <c r="S15" s="26">
        <v>1401.691</v>
      </c>
      <c r="T15" s="26">
        <v>518.14533000000006</v>
      </c>
      <c r="U15" s="26">
        <v>761.74428999999998</v>
      </c>
      <c r="V15" s="203">
        <v>4697.5213999999996</v>
      </c>
      <c r="W15" s="26">
        <v>316.5607</v>
      </c>
      <c r="X15" s="26">
        <v>1959.088</v>
      </c>
      <c r="Y15" s="26">
        <v>115.0838</v>
      </c>
      <c r="Z15" s="26">
        <v>119.08110000000001</v>
      </c>
      <c r="AA15" s="26">
        <v>212.14240000000001</v>
      </c>
      <c r="AB15" s="203">
        <v>2721.9559999999997</v>
      </c>
      <c r="AC15" s="26">
        <v>1205.6492395999999</v>
      </c>
      <c r="AD15" s="26">
        <v>144.5596314</v>
      </c>
      <c r="AE15" s="26">
        <v>742.28378210000005</v>
      </c>
      <c r="AF15" s="26">
        <v>479.55489999999998</v>
      </c>
      <c r="AG15" s="26">
        <v>951.25579000000005</v>
      </c>
      <c r="AH15" s="26">
        <v>484.11180000000002</v>
      </c>
      <c r="AI15" s="26">
        <v>896.76549999999997</v>
      </c>
      <c r="AJ15" s="203">
        <v>4904.1806431000005</v>
      </c>
      <c r="AK15" s="35">
        <v>19286.7708465</v>
      </c>
    </row>
    <row r="16" spans="1:38" x14ac:dyDescent="0.3">
      <c r="A16" s="12" t="s">
        <v>212</v>
      </c>
      <c r="B16" s="229">
        <v>549.00098281915996</v>
      </c>
      <c r="C16" s="229">
        <v>1017.7782492829514</v>
      </c>
      <c r="D16" s="229">
        <v>572.98169835229032</v>
      </c>
      <c r="E16" s="203">
        <v>2139.7609304544017</v>
      </c>
      <c r="F16" s="229">
        <v>1188.3671611962113</v>
      </c>
      <c r="G16" s="229">
        <v>1358.0612758031755</v>
      </c>
      <c r="H16" s="229">
        <v>280.94226826170001</v>
      </c>
      <c r="I16" s="229">
        <v>536.58807470327997</v>
      </c>
      <c r="J16" s="229">
        <v>1085.94159673488</v>
      </c>
      <c r="K16" s="229">
        <v>1307.7715721854725</v>
      </c>
      <c r="L16" s="229">
        <v>6879.0207822914008</v>
      </c>
      <c r="M16" s="229">
        <v>2730.36105352912</v>
      </c>
      <c r="N16" s="203">
        <v>15367.05378470524</v>
      </c>
      <c r="O16" s="229">
        <v>2578.4046808576804</v>
      </c>
      <c r="P16" s="229">
        <v>1436.1179276311</v>
      </c>
      <c r="Q16" s="229">
        <v>184.085055525054</v>
      </c>
      <c r="R16" s="229">
        <v>313.43227492876997</v>
      </c>
      <c r="S16" s="229">
        <v>3075.5167526499399</v>
      </c>
      <c r="T16" s="229">
        <v>821.73375090320019</v>
      </c>
      <c r="U16" s="229">
        <v>1284.0733783694002</v>
      </c>
      <c r="V16" s="203">
        <v>9693.3638208651446</v>
      </c>
      <c r="W16" s="229">
        <v>1679.9812183984202</v>
      </c>
      <c r="X16" s="229">
        <v>3960.4393302395001</v>
      </c>
      <c r="Y16" s="229">
        <v>215.41308451912002</v>
      </c>
      <c r="Z16" s="229">
        <v>398.89366346348999</v>
      </c>
      <c r="AA16" s="229">
        <v>1691.0329827147</v>
      </c>
      <c r="AB16" s="203">
        <v>7945.7602793352307</v>
      </c>
      <c r="AC16" s="229">
        <v>3631.7418321755131</v>
      </c>
      <c r="AD16" s="229">
        <v>2687.8202761150169</v>
      </c>
      <c r="AE16" s="229">
        <v>5947.1701884603863</v>
      </c>
      <c r="AF16" s="229">
        <v>2428.2481909088883</v>
      </c>
      <c r="AG16" s="229">
        <v>4227.2825696897798</v>
      </c>
      <c r="AH16" s="229">
        <v>4083.948407574444</v>
      </c>
      <c r="AI16" s="229">
        <v>4987.3655097859646</v>
      </c>
      <c r="AJ16" s="203">
        <v>27993.576974709991</v>
      </c>
      <c r="AK16" s="77">
        <v>63139.515790070007</v>
      </c>
      <c r="AL16" s="10"/>
    </row>
    <row r="17" spans="1:38" x14ac:dyDescent="0.3">
      <c r="A17" s="254" t="s">
        <v>94</v>
      </c>
      <c r="B17" s="26">
        <v>64.864347830360003</v>
      </c>
      <c r="C17" s="26">
        <v>306.6177797613384</v>
      </c>
      <c r="D17" s="26">
        <v>177.29661601825202</v>
      </c>
      <c r="E17" s="203">
        <v>548.77874360995042</v>
      </c>
      <c r="F17" s="26">
        <v>385.59133665097602</v>
      </c>
      <c r="G17" s="26">
        <v>154.09583322117535</v>
      </c>
      <c r="H17" s="26">
        <v>87.730974938970007</v>
      </c>
      <c r="I17" s="26">
        <v>46.658198110960001</v>
      </c>
      <c r="J17" s="26">
        <v>91.977821693039999</v>
      </c>
      <c r="K17" s="26">
        <v>50.213760005972283</v>
      </c>
      <c r="L17" s="26">
        <v>329.95860164539999</v>
      </c>
      <c r="M17" s="26">
        <v>78.004074718319998</v>
      </c>
      <c r="N17" s="203">
        <v>1224.2306009848137</v>
      </c>
      <c r="O17" s="26">
        <v>123.62152345536002</v>
      </c>
      <c r="P17" s="26">
        <v>143.37482537610001</v>
      </c>
      <c r="Q17" s="26">
        <v>141.84242460786001</v>
      </c>
      <c r="R17" s="26">
        <v>63.517537308000001</v>
      </c>
      <c r="S17" s="26">
        <v>74.904502253039993</v>
      </c>
      <c r="T17" s="26">
        <v>267.96932152200003</v>
      </c>
      <c r="U17" s="26">
        <v>189.6855051181</v>
      </c>
      <c r="V17" s="203">
        <v>1004.91563964046</v>
      </c>
      <c r="W17" s="26">
        <v>189.34798272576836</v>
      </c>
      <c r="X17" s="26">
        <v>332.51057388689998</v>
      </c>
      <c r="Y17" s="26">
        <v>39.913710362080003</v>
      </c>
      <c r="Z17" s="26">
        <v>147.76862667344</v>
      </c>
      <c r="AA17" s="26">
        <v>589.63710659200001</v>
      </c>
      <c r="AB17" s="203">
        <v>1299.1780002401883</v>
      </c>
      <c r="AC17" s="26">
        <v>2364.9514838581399</v>
      </c>
      <c r="AD17" s="26">
        <v>1958.2179680344736</v>
      </c>
      <c r="AE17" s="26">
        <v>2645.4545878459803</v>
      </c>
      <c r="AF17" s="26">
        <v>1641.1806344510217</v>
      </c>
      <c r="AG17" s="26">
        <v>3116.5440676899998</v>
      </c>
      <c r="AH17" s="26">
        <v>3239.64839177666</v>
      </c>
      <c r="AI17" s="26">
        <v>723.81718830159855</v>
      </c>
      <c r="AJ17" s="203">
        <v>15689.814321957874</v>
      </c>
      <c r="AK17" s="35">
        <v>19766.91730643329</v>
      </c>
    </row>
    <row r="18" spans="1:38" x14ac:dyDescent="0.3">
      <c r="A18" s="254" t="s">
        <v>95</v>
      </c>
      <c r="B18" s="26">
        <v>40.737463730400002</v>
      </c>
      <c r="C18" s="26">
        <v>287.5751891222929</v>
      </c>
      <c r="D18" s="26">
        <v>146.66569082339839</v>
      </c>
      <c r="E18" s="203">
        <v>474.9783436760913</v>
      </c>
      <c r="F18" s="26">
        <v>429.22528696345597</v>
      </c>
      <c r="G18" s="26">
        <v>266.23340936159997</v>
      </c>
      <c r="H18" s="26">
        <v>78.47062240068</v>
      </c>
      <c r="I18" s="26">
        <v>178.65166027071999</v>
      </c>
      <c r="J18" s="26">
        <v>183.04127412144001</v>
      </c>
      <c r="K18" s="26">
        <v>152.01477866399998</v>
      </c>
      <c r="L18" s="26">
        <v>384.79273369499998</v>
      </c>
      <c r="M18" s="26">
        <v>359.68530826599999</v>
      </c>
      <c r="N18" s="203">
        <v>2032.1150737428959</v>
      </c>
      <c r="O18" s="26">
        <v>202.52302136872001</v>
      </c>
      <c r="P18" s="26">
        <v>327.94238636400001</v>
      </c>
      <c r="Q18" s="26">
        <v>22.901319230784001</v>
      </c>
      <c r="R18" s="26">
        <v>65.981407927600003</v>
      </c>
      <c r="S18" s="26">
        <v>273.79863546749999</v>
      </c>
      <c r="T18" s="26">
        <v>21.330187412600001</v>
      </c>
      <c r="U18" s="26">
        <v>17.149324856300002</v>
      </c>
      <c r="V18" s="203">
        <v>931.62628262750411</v>
      </c>
      <c r="W18" s="26">
        <v>359.34921324095433</v>
      </c>
      <c r="X18" s="26">
        <v>705.64226372639996</v>
      </c>
      <c r="Y18" s="26">
        <v>37.35014112543</v>
      </c>
      <c r="Z18" s="26">
        <v>83.837714309999996</v>
      </c>
      <c r="AA18" s="26">
        <v>418.50902123680004</v>
      </c>
      <c r="AB18" s="203">
        <v>1604.688353639584</v>
      </c>
      <c r="AC18" s="26">
        <v>392.43238988677331</v>
      </c>
      <c r="AD18" s="26">
        <v>209.70776341224001</v>
      </c>
      <c r="AE18" s="26">
        <v>678.72592157453448</v>
      </c>
      <c r="AF18" s="26">
        <v>192.76473439086331</v>
      </c>
      <c r="AG18" s="26">
        <v>43.830075432679998</v>
      </c>
      <c r="AH18" s="26">
        <v>243.87878112529049</v>
      </c>
      <c r="AI18" s="26">
        <v>550.32104183756701</v>
      </c>
      <c r="AJ18" s="203">
        <v>2311.6607076599485</v>
      </c>
      <c r="AK18" s="35">
        <v>7355.0687613460232</v>
      </c>
    </row>
    <row r="19" spans="1:38" x14ac:dyDescent="0.3">
      <c r="A19" s="254" t="s">
        <v>93</v>
      </c>
      <c r="B19" s="26">
        <v>443.39917125839997</v>
      </c>
      <c r="C19" s="26">
        <v>423.58528039932003</v>
      </c>
      <c r="D19" s="26">
        <v>249.01939151063996</v>
      </c>
      <c r="E19" s="203">
        <v>1116.0038431683599</v>
      </c>
      <c r="F19" s="26">
        <v>373.55053758177945</v>
      </c>
      <c r="G19" s="26">
        <v>937.73203322040001</v>
      </c>
      <c r="H19" s="26">
        <v>114.74067092205</v>
      </c>
      <c r="I19" s="26">
        <v>311.27821632160004</v>
      </c>
      <c r="J19" s="26">
        <v>810.92250092040001</v>
      </c>
      <c r="K19" s="26">
        <v>1105.5430335155002</v>
      </c>
      <c r="L19" s="26">
        <v>6164.2694469510006</v>
      </c>
      <c r="M19" s="26">
        <v>2292.6716705448002</v>
      </c>
      <c r="N19" s="203">
        <v>12110.70810997753</v>
      </c>
      <c r="O19" s="26">
        <v>2252.2601360336002</v>
      </c>
      <c r="P19" s="26">
        <v>964.80071589099987</v>
      </c>
      <c r="Q19" s="26">
        <v>19.341311686410002</v>
      </c>
      <c r="R19" s="26">
        <v>183.93332969316998</v>
      </c>
      <c r="S19" s="26">
        <v>2726.8136149294</v>
      </c>
      <c r="T19" s="26">
        <v>532.43424196860008</v>
      </c>
      <c r="U19" s="26">
        <v>1077.2385483950002</v>
      </c>
      <c r="V19" s="203">
        <v>7756.8218985971798</v>
      </c>
      <c r="W19" s="26">
        <v>1131.2840224316974</v>
      </c>
      <c r="X19" s="26">
        <v>2922.2864926262</v>
      </c>
      <c r="Y19" s="26">
        <v>138.14923303161001</v>
      </c>
      <c r="Z19" s="26">
        <v>167.28732248004999</v>
      </c>
      <c r="AA19" s="26">
        <v>682.88685488589999</v>
      </c>
      <c r="AB19" s="203">
        <v>5041.8939254554571</v>
      </c>
      <c r="AC19" s="26">
        <v>874.35795843059998</v>
      </c>
      <c r="AD19" s="26">
        <v>519.8945446683033</v>
      </c>
      <c r="AE19" s="26">
        <v>2622.9896790398711</v>
      </c>
      <c r="AF19" s="26">
        <v>594.30282206700315</v>
      </c>
      <c r="AG19" s="26">
        <v>1066.9084265670999</v>
      </c>
      <c r="AH19" s="26">
        <v>600.4212346724936</v>
      </c>
      <c r="AI19" s="26">
        <v>3713.2272796467996</v>
      </c>
      <c r="AJ19" s="203">
        <v>9992.1019450921704</v>
      </c>
      <c r="AK19" s="35">
        <v>36017.529722290696</v>
      </c>
    </row>
    <row r="20" spans="1:38" x14ac:dyDescent="0.3">
      <c r="A20" s="12" t="s">
        <v>96</v>
      </c>
      <c r="B20" s="229">
        <v>1246.59602</v>
      </c>
      <c r="C20" s="229">
        <v>5498.877391</v>
      </c>
      <c r="D20" s="229">
        <v>1266.0016357000002</v>
      </c>
      <c r="E20" s="203">
        <v>8011.4750467000003</v>
      </c>
      <c r="F20" s="229">
        <v>12701.554199</v>
      </c>
      <c r="G20" s="229">
        <v>14705.6474918</v>
      </c>
      <c r="H20" s="229">
        <v>5884.5878999999995</v>
      </c>
      <c r="I20" s="229">
        <v>7749.7936380000001</v>
      </c>
      <c r="J20" s="229">
        <v>7193.7044000000005</v>
      </c>
      <c r="K20" s="229">
        <v>15805.375554999999</v>
      </c>
      <c r="L20" s="229">
        <v>11528.27792</v>
      </c>
      <c r="M20" s="229">
        <v>12676.11889</v>
      </c>
      <c r="N20" s="203">
        <v>88245.059993799994</v>
      </c>
      <c r="O20" s="229">
        <v>10288.562099999999</v>
      </c>
      <c r="P20" s="229">
        <v>8641.4194000000007</v>
      </c>
      <c r="Q20" s="229">
        <v>2892.3421974000003</v>
      </c>
      <c r="R20" s="229">
        <v>2584.6855580000001</v>
      </c>
      <c r="S20" s="229">
        <v>5974.5655999999999</v>
      </c>
      <c r="T20" s="229">
        <v>8470.7912390000001</v>
      </c>
      <c r="U20" s="229">
        <v>8053.4991000000009</v>
      </c>
      <c r="V20" s="203">
        <v>46905.865194400001</v>
      </c>
      <c r="W20" s="229">
        <v>11477.532578</v>
      </c>
      <c r="X20" s="229">
        <v>12462.578454</v>
      </c>
      <c r="Y20" s="229">
        <v>6378.5506800000003</v>
      </c>
      <c r="Z20" s="229">
        <v>11836.10103</v>
      </c>
      <c r="AA20" s="229">
        <v>11812.769035000001</v>
      </c>
      <c r="AB20" s="203">
        <v>53967.531776999997</v>
      </c>
      <c r="AC20" s="229">
        <v>8189.8915273999992</v>
      </c>
      <c r="AD20" s="229">
        <v>34015.534083999999</v>
      </c>
      <c r="AE20" s="229">
        <v>20004.320084300001</v>
      </c>
      <c r="AF20" s="229">
        <v>15190.475759500001</v>
      </c>
      <c r="AG20" s="229">
        <v>20640.311159999997</v>
      </c>
      <c r="AH20" s="229">
        <v>16680.891241000001</v>
      </c>
      <c r="AI20" s="229">
        <v>19280.098543199998</v>
      </c>
      <c r="AJ20" s="203">
        <v>134001.52239940001</v>
      </c>
      <c r="AK20" s="77">
        <v>331131.45441130002</v>
      </c>
      <c r="AL20" s="10"/>
    </row>
    <row r="21" spans="1:38" x14ac:dyDescent="0.3">
      <c r="A21" s="254" t="s">
        <v>213</v>
      </c>
      <c r="B21" s="26">
        <v>1042.6088</v>
      </c>
      <c r="C21" s="26">
        <v>4841.4800109999996</v>
      </c>
      <c r="D21" s="26">
        <v>1128.767474</v>
      </c>
      <c r="E21" s="203">
        <v>7012.8562849999998</v>
      </c>
      <c r="F21" s="26">
        <v>9472.7199510000009</v>
      </c>
      <c r="G21" s="26">
        <v>11215.823418800001</v>
      </c>
      <c r="H21" s="26">
        <v>4455.4529999999995</v>
      </c>
      <c r="I21" s="26">
        <v>5699.0540949999995</v>
      </c>
      <c r="J21" s="26">
        <v>5041.9140000000007</v>
      </c>
      <c r="K21" s="26">
        <v>10872.581455</v>
      </c>
      <c r="L21" s="26">
        <v>7521.7150000000001</v>
      </c>
      <c r="M21" s="26">
        <v>9056.1375900000003</v>
      </c>
      <c r="N21" s="203">
        <v>63335.398509799998</v>
      </c>
      <c r="O21" s="26">
        <v>8485.8819999999996</v>
      </c>
      <c r="P21" s="26">
        <v>6026.4470000000001</v>
      </c>
      <c r="Q21" s="26">
        <v>2611.6248624</v>
      </c>
      <c r="R21" s="26">
        <v>2002.923108</v>
      </c>
      <c r="S21" s="26">
        <v>3909.8252000000002</v>
      </c>
      <c r="T21" s="26">
        <v>7893.5748489999996</v>
      </c>
      <c r="U21" s="26">
        <v>5205.3680000000004</v>
      </c>
      <c r="V21" s="203">
        <v>36135.645019399999</v>
      </c>
      <c r="W21" s="26">
        <v>10064.520978</v>
      </c>
      <c r="X21" s="26">
        <v>11816.841700000001</v>
      </c>
      <c r="Y21" s="26">
        <v>6155.1471000000001</v>
      </c>
      <c r="Z21" s="26">
        <v>10697.7516</v>
      </c>
      <c r="AA21" s="26">
        <v>10430.181</v>
      </c>
      <c r="AB21" s="203">
        <v>49164.442377999992</v>
      </c>
      <c r="AC21" s="26">
        <v>7075.1964099999996</v>
      </c>
      <c r="AD21" s="26">
        <v>28877.051190000002</v>
      </c>
      <c r="AE21" s="26">
        <v>15238.454682</v>
      </c>
      <c r="AF21" s="26">
        <v>13017.782303</v>
      </c>
      <c r="AG21" s="26">
        <v>18423.9388</v>
      </c>
      <c r="AH21" s="26">
        <v>15144.198037</v>
      </c>
      <c r="AI21" s="26">
        <v>15680.186159999999</v>
      </c>
      <c r="AJ21" s="203">
        <v>113456.80758199999</v>
      </c>
      <c r="AK21" s="35">
        <v>269105.14977420005</v>
      </c>
    </row>
    <row r="22" spans="1:38" x14ac:dyDescent="0.3">
      <c r="A22" s="254" t="s">
        <v>97</v>
      </c>
      <c r="B22" s="26">
        <v>1007.939</v>
      </c>
      <c r="C22" s="26">
        <v>4755.309671</v>
      </c>
      <c r="D22" s="26">
        <v>1102.777844</v>
      </c>
      <c r="E22" s="203">
        <v>6866.0265150000005</v>
      </c>
      <c r="F22" s="26">
        <v>8051.5269509999998</v>
      </c>
      <c r="G22" s="26">
        <v>9809.7576100000006</v>
      </c>
      <c r="H22" s="26">
        <v>1032.4559999999999</v>
      </c>
      <c r="I22" s="26">
        <v>3399.7720949999998</v>
      </c>
      <c r="J22" s="26">
        <v>1124.71</v>
      </c>
      <c r="K22" s="26">
        <v>8301.9884550000006</v>
      </c>
      <c r="L22" s="26">
        <v>4983.1859999999997</v>
      </c>
      <c r="M22" s="26">
        <v>8382.8366900000001</v>
      </c>
      <c r="N22" s="203">
        <v>45086.233800999995</v>
      </c>
      <c r="O22" s="26">
        <v>2959.7959999999998</v>
      </c>
      <c r="P22" s="26">
        <v>1212.6389999999999</v>
      </c>
      <c r="Q22" s="26">
        <v>31.329254899999999</v>
      </c>
      <c r="R22" s="26">
        <v>9.2651079999999997</v>
      </c>
      <c r="S22" s="26">
        <v>612.13319999999999</v>
      </c>
      <c r="T22" s="26">
        <v>5812.9688489999999</v>
      </c>
      <c r="U22" s="26">
        <v>1862.691</v>
      </c>
      <c r="V22" s="203">
        <v>12500.822411899999</v>
      </c>
      <c r="W22" s="26">
        <v>5309.4440000000004</v>
      </c>
      <c r="X22" s="26">
        <v>886.90170000000001</v>
      </c>
      <c r="Y22" s="26">
        <v>229.78210000000001</v>
      </c>
      <c r="Z22" s="26">
        <v>506.48160000000001</v>
      </c>
      <c r="AA22" s="26">
        <v>2848.192</v>
      </c>
      <c r="AB22" s="203">
        <v>9780.8014000000003</v>
      </c>
      <c r="AC22" s="26">
        <v>6737.7703099999999</v>
      </c>
      <c r="AD22" s="26">
        <v>28029.239099999999</v>
      </c>
      <c r="AE22" s="26">
        <v>14260.73941</v>
      </c>
      <c r="AF22" s="26">
        <v>12584.911203</v>
      </c>
      <c r="AG22" s="26">
        <v>11709.9848</v>
      </c>
      <c r="AH22" s="26">
        <v>14276.759937000001</v>
      </c>
      <c r="AI22" s="26">
        <v>15493.47466</v>
      </c>
      <c r="AJ22" s="203">
        <v>103092.87942000001</v>
      </c>
      <c r="AK22" s="35">
        <v>177326.76354790002</v>
      </c>
    </row>
    <row r="23" spans="1:38" x14ac:dyDescent="0.3">
      <c r="A23" s="254" t="s">
        <v>98</v>
      </c>
      <c r="B23" s="26">
        <v>34.669800000000002</v>
      </c>
      <c r="C23" s="26">
        <v>86.170339999999996</v>
      </c>
      <c r="D23" s="26">
        <v>25.989629999999998</v>
      </c>
      <c r="E23" s="203">
        <v>146.82977</v>
      </c>
      <c r="F23" s="26">
        <v>1421.193</v>
      </c>
      <c r="G23" s="26">
        <v>1406.0658088</v>
      </c>
      <c r="H23" s="26">
        <v>3422.9969999999998</v>
      </c>
      <c r="I23" s="26">
        <v>2299.2820000000002</v>
      </c>
      <c r="J23" s="26">
        <v>3917.2040000000002</v>
      </c>
      <c r="K23" s="26">
        <v>2570.5929999999998</v>
      </c>
      <c r="L23" s="26">
        <v>2538.529</v>
      </c>
      <c r="M23" s="26">
        <v>673.30089999999996</v>
      </c>
      <c r="N23" s="203">
        <v>18249.164708799995</v>
      </c>
      <c r="O23" s="26">
        <v>5526.0860000000002</v>
      </c>
      <c r="P23" s="26">
        <v>4813.808</v>
      </c>
      <c r="Q23" s="26">
        <v>2580.2956075000002</v>
      </c>
      <c r="R23" s="26">
        <v>1993.6579999999999</v>
      </c>
      <c r="S23" s="26">
        <v>3297.692</v>
      </c>
      <c r="T23" s="26">
        <v>2080.6060000000002</v>
      </c>
      <c r="U23" s="26">
        <v>3342.6770000000001</v>
      </c>
      <c r="V23" s="203">
        <v>23634.822607499998</v>
      </c>
      <c r="W23" s="26">
        <v>4755.0769779999991</v>
      </c>
      <c r="X23" s="26">
        <v>10929.94</v>
      </c>
      <c r="Y23" s="26">
        <v>5925.3649999999998</v>
      </c>
      <c r="Z23" s="26">
        <v>10191.27</v>
      </c>
      <c r="AA23" s="26">
        <v>7581.9889999999996</v>
      </c>
      <c r="AB23" s="203">
        <v>39383.640977999996</v>
      </c>
      <c r="AC23" s="26">
        <v>337.42610000000002</v>
      </c>
      <c r="AD23" s="26">
        <v>847.81209000000001</v>
      </c>
      <c r="AE23" s="26">
        <v>977.71527200000003</v>
      </c>
      <c r="AF23" s="26">
        <v>432.87110000000001</v>
      </c>
      <c r="AG23" s="26">
        <v>6713.9539999999997</v>
      </c>
      <c r="AH23" s="26">
        <v>867.43809999999996</v>
      </c>
      <c r="AI23" s="26">
        <v>186.7115</v>
      </c>
      <c r="AJ23" s="203">
        <v>10363.928161999998</v>
      </c>
      <c r="AK23" s="35">
        <v>91778.386226300019</v>
      </c>
    </row>
    <row r="24" spans="1:38" x14ac:dyDescent="0.3">
      <c r="A24" s="254" t="s">
        <v>100</v>
      </c>
      <c r="B24" s="26">
        <v>3.66628</v>
      </c>
      <c r="C24" s="26">
        <v>68.579880000000003</v>
      </c>
      <c r="D24" s="26">
        <v>0.92037170000000001</v>
      </c>
      <c r="E24" s="203">
        <v>73.166531700000007</v>
      </c>
      <c r="F24" s="26">
        <v>263.06299999999999</v>
      </c>
      <c r="G24" s="26">
        <v>138.2389</v>
      </c>
      <c r="H24" s="26">
        <v>397.53089999999997</v>
      </c>
      <c r="I24" s="26">
        <v>224.91290000000001</v>
      </c>
      <c r="J24" s="26">
        <v>1166.673</v>
      </c>
      <c r="K24" s="26">
        <v>153.8031</v>
      </c>
      <c r="L24" s="26">
        <v>314.2647</v>
      </c>
      <c r="M24" s="26">
        <v>324.02030000000002</v>
      </c>
      <c r="N24" s="203">
        <v>2982.5068000000006</v>
      </c>
      <c r="O24" s="26">
        <v>429.56659999999999</v>
      </c>
      <c r="P24" s="26">
        <v>859.2364</v>
      </c>
      <c r="Q24" s="26">
        <v>280.71733499999999</v>
      </c>
      <c r="R24" s="26">
        <v>528.81449999999995</v>
      </c>
      <c r="S24" s="26">
        <v>429.33839999999998</v>
      </c>
      <c r="T24" s="26">
        <v>47.95682</v>
      </c>
      <c r="U24" s="26">
        <v>89.5124</v>
      </c>
      <c r="V24" s="203">
        <v>2665.1424549999997</v>
      </c>
      <c r="W24" s="26">
        <v>322.37</v>
      </c>
      <c r="X24" s="26">
        <v>242.28460000000001</v>
      </c>
      <c r="Y24" s="26">
        <v>162.5162</v>
      </c>
      <c r="Z24" s="26">
        <v>1050.2159999999999</v>
      </c>
      <c r="AA24" s="26">
        <v>1052.579</v>
      </c>
      <c r="AB24" s="203">
        <v>2829.9657999999999</v>
      </c>
      <c r="AC24" s="26">
        <v>234.4309714</v>
      </c>
      <c r="AD24" s="26">
        <v>238.0368</v>
      </c>
      <c r="AE24" s="26">
        <v>565.16309999999999</v>
      </c>
      <c r="AF24" s="26">
        <v>877.8332355</v>
      </c>
      <c r="AG24" s="26">
        <v>91.798180000000002</v>
      </c>
      <c r="AH24" s="26">
        <v>34.17597</v>
      </c>
      <c r="AI24" s="26">
        <v>19.54494</v>
      </c>
      <c r="AJ24" s="203">
        <v>2060.9831969000002</v>
      </c>
      <c r="AK24" s="35">
        <v>10611.7647836</v>
      </c>
    </row>
    <row r="25" spans="1:38" x14ac:dyDescent="0.3">
      <c r="A25" s="254" t="s">
        <v>99</v>
      </c>
      <c r="B25" s="26">
        <v>53.928939999999997</v>
      </c>
      <c r="C25" s="26">
        <v>233.2637</v>
      </c>
      <c r="D25" s="26">
        <v>79.106589999999997</v>
      </c>
      <c r="E25" s="203">
        <v>366.29922999999997</v>
      </c>
      <c r="F25" s="26">
        <v>1376.2190000000001</v>
      </c>
      <c r="G25" s="26">
        <v>858.16920000000005</v>
      </c>
      <c r="H25" s="26">
        <v>0</v>
      </c>
      <c r="I25" s="26">
        <v>160.34880000000001</v>
      </c>
      <c r="J25" s="26">
        <v>0</v>
      </c>
      <c r="K25" s="26">
        <v>1274.5150000000001</v>
      </c>
      <c r="L25" s="26">
        <v>24.74222</v>
      </c>
      <c r="M25" s="26">
        <v>1249.347</v>
      </c>
      <c r="N25" s="203">
        <v>4943.3412200000002</v>
      </c>
      <c r="O25" s="26">
        <v>162.28749999999999</v>
      </c>
      <c r="P25" s="26">
        <v>0</v>
      </c>
      <c r="Q25" s="26">
        <v>0</v>
      </c>
      <c r="R25" s="26">
        <v>0</v>
      </c>
      <c r="S25" s="26">
        <v>0</v>
      </c>
      <c r="T25" s="26">
        <v>52.186770000000003</v>
      </c>
      <c r="U25" s="26">
        <v>797.84870000000001</v>
      </c>
      <c r="V25" s="203">
        <v>1012.3229699999999</v>
      </c>
      <c r="W25" s="26">
        <v>237.07820000000001</v>
      </c>
      <c r="X25" s="26">
        <v>1.2329540000000001</v>
      </c>
      <c r="Y25" s="26">
        <v>0</v>
      </c>
      <c r="Z25" s="26">
        <v>0</v>
      </c>
      <c r="AA25" s="26">
        <v>324.5061</v>
      </c>
      <c r="AB25" s="203">
        <v>562.81725400000005</v>
      </c>
      <c r="AC25" s="26">
        <v>755.15970000000004</v>
      </c>
      <c r="AD25" s="26">
        <v>3720.7279039999999</v>
      </c>
      <c r="AE25" s="26">
        <v>3894.6464223000003</v>
      </c>
      <c r="AF25" s="26">
        <v>943.43818099999999</v>
      </c>
      <c r="AG25" s="26">
        <v>1346.654</v>
      </c>
      <c r="AH25" s="26">
        <v>589.09960000000001</v>
      </c>
      <c r="AI25" s="26">
        <v>2848.6453619999997</v>
      </c>
      <c r="AJ25" s="203">
        <v>14098.371169299999</v>
      </c>
      <c r="AK25" s="35">
        <v>20983.151843299998</v>
      </c>
    </row>
    <row r="26" spans="1:38" x14ac:dyDescent="0.3">
      <c r="A26" s="254" t="s">
        <v>102</v>
      </c>
      <c r="B26" s="26">
        <v>146.392</v>
      </c>
      <c r="C26" s="26">
        <v>355.55380000000002</v>
      </c>
      <c r="D26" s="26">
        <v>57.2072</v>
      </c>
      <c r="E26" s="203">
        <v>559.15300000000002</v>
      </c>
      <c r="F26" s="26">
        <v>1589.552248</v>
      </c>
      <c r="G26" s="26">
        <v>2493.4159730000001</v>
      </c>
      <c r="H26" s="26">
        <v>1031.604</v>
      </c>
      <c r="I26" s="26">
        <v>1665.4778429999999</v>
      </c>
      <c r="J26" s="26">
        <v>985.11739999999998</v>
      </c>
      <c r="K26" s="26">
        <v>3504.4760000000001</v>
      </c>
      <c r="L26" s="26">
        <v>3667.556</v>
      </c>
      <c r="M26" s="26">
        <v>2046.614</v>
      </c>
      <c r="N26" s="203">
        <v>16983.813464000003</v>
      </c>
      <c r="O26" s="26">
        <v>1210.826</v>
      </c>
      <c r="P26" s="26">
        <v>1755.7360000000001</v>
      </c>
      <c r="Q26" s="26">
        <v>0</v>
      </c>
      <c r="R26" s="26">
        <v>52.947949999999999</v>
      </c>
      <c r="S26" s="26">
        <v>1635.402</v>
      </c>
      <c r="T26" s="26">
        <v>477.07279999999997</v>
      </c>
      <c r="U26" s="26">
        <v>1960.77</v>
      </c>
      <c r="V26" s="203">
        <v>7092.7547500000001</v>
      </c>
      <c r="W26" s="26">
        <v>853.5634</v>
      </c>
      <c r="X26" s="26">
        <v>402.2192</v>
      </c>
      <c r="Y26" s="26">
        <v>60.88738</v>
      </c>
      <c r="Z26" s="26">
        <v>88.133430000000004</v>
      </c>
      <c r="AA26" s="26">
        <v>5.5029349999999999</v>
      </c>
      <c r="AB26" s="203">
        <v>1410.306345</v>
      </c>
      <c r="AC26" s="26">
        <v>125.104446</v>
      </c>
      <c r="AD26" s="26">
        <v>1179.71819</v>
      </c>
      <c r="AE26" s="26">
        <v>306.05588</v>
      </c>
      <c r="AF26" s="26">
        <v>351.42203999999998</v>
      </c>
      <c r="AG26" s="26">
        <v>777.92017999999996</v>
      </c>
      <c r="AH26" s="26">
        <v>913.41763400000002</v>
      </c>
      <c r="AI26" s="26">
        <v>731.72208120000005</v>
      </c>
      <c r="AJ26" s="203">
        <v>4385.3604512000002</v>
      </c>
      <c r="AK26" s="35">
        <v>30431.388010200015</v>
      </c>
    </row>
    <row r="27" spans="1:38" x14ac:dyDescent="0.3">
      <c r="A27" s="12" t="s">
        <v>214</v>
      </c>
      <c r="B27" s="229">
        <v>196.05673724656947</v>
      </c>
      <c r="C27" s="229">
        <v>357.86854405852677</v>
      </c>
      <c r="D27" s="229">
        <v>152.83899907498554</v>
      </c>
      <c r="E27" s="203">
        <v>706.76428038008169</v>
      </c>
      <c r="F27" s="229">
        <v>634.18469720000007</v>
      </c>
      <c r="G27" s="229">
        <v>220.11700430000002</v>
      </c>
      <c r="H27" s="229">
        <v>283.10606000000001</v>
      </c>
      <c r="I27" s="229">
        <v>210.01156689999999</v>
      </c>
      <c r="J27" s="229">
        <v>642.01153939999995</v>
      </c>
      <c r="K27" s="229">
        <v>655.06452000000002</v>
      </c>
      <c r="L27" s="229">
        <v>188.91865999999999</v>
      </c>
      <c r="M27" s="229">
        <v>669.88898999999992</v>
      </c>
      <c r="N27" s="203">
        <v>3503.3030377999999</v>
      </c>
      <c r="O27" s="229">
        <v>308.84381400000001</v>
      </c>
      <c r="P27" s="229">
        <v>994.98414600000001</v>
      </c>
      <c r="Q27" s="229">
        <v>1179.2695888999999</v>
      </c>
      <c r="R27" s="229">
        <v>316.68532999999996</v>
      </c>
      <c r="S27" s="229">
        <v>883.81668999999999</v>
      </c>
      <c r="T27" s="229">
        <v>718.42948699376007</v>
      </c>
      <c r="U27" s="229">
        <v>608.05987437500016</v>
      </c>
      <c r="V27" s="203">
        <v>5010.088930268761</v>
      </c>
      <c r="W27" s="229">
        <v>419.69496770000001</v>
      </c>
      <c r="X27" s="229">
        <v>834.87473399999999</v>
      </c>
      <c r="Y27" s="229">
        <v>1095.0096040000001</v>
      </c>
      <c r="Z27" s="229">
        <v>613.40652999999998</v>
      </c>
      <c r="AA27" s="229">
        <v>743.98905999999988</v>
      </c>
      <c r="AB27" s="203">
        <v>3706.9748957000002</v>
      </c>
      <c r="AC27" s="229">
        <v>1423.210234572588</v>
      </c>
      <c r="AD27" s="229">
        <v>527.52091127628501</v>
      </c>
      <c r="AE27" s="229">
        <v>333.14529999999996</v>
      </c>
      <c r="AF27" s="229">
        <v>421.59715983912099</v>
      </c>
      <c r="AG27" s="229">
        <v>140.16244800772</v>
      </c>
      <c r="AH27" s="229">
        <v>841.74156110000001</v>
      </c>
      <c r="AI27" s="229">
        <v>387.53851986321388</v>
      </c>
      <c r="AJ27" s="203">
        <v>4074.9161346589281</v>
      </c>
      <c r="AK27" s="77">
        <v>17002.047278807771</v>
      </c>
      <c r="AL27" s="10"/>
    </row>
    <row r="28" spans="1:38" x14ac:dyDescent="0.3">
      <c r="A28" s="254" t="s">
        <v>144</v>
      </c>
      <c r="B28" s="26">
        <v>187.07427300000001</v>
      </c>
      <c r="C28" s="26">
        <v>357.27512699999994</v>
      </c>
      <c r="D28" s="26">
        <v>151.86308449999999</v>
      </c>
      <c r="E28" s="203">
        <v>696.21248449999996</v>
      </c>
      <c r="F28" s="26">
        <v>634.18469720000007</v>
      </c>
      <c r="G28" s="26">
        <v>154.05663430000001</v>
      </c>
      <c r="H28" s="26">
        <v>283.10606000000001</v>
      </c>
      <c r="I28" s="26">
        <v>210.01156689999999</v>
      </c>
      <c r="J28" s="26">
        <v>605.94818139999995</v>
      </c>
      <c r="K28" s="26">
        <v>297.72723000000002</v>
      </c>
      <c r="L28" s="26">
        <v>188.91865999999999</v>
      </c>
      <c r="M28" s="26">
        <v>384.81207999999998</v>
      </c>
      <c r="N28" s="203">
        <v>2758.7651098000001</v>
      </c>
      <c r="O28" s="26">
        <v>280.78929399999998</v>
      </c>
      <c r="P28" s="26">
        <v>532.09421599999996</v>
      </c>
      <c r="Q28" s="26">
        <v>1135.3909489</v>
      </c>
      <c r="R28" s="26">
        <v>256.94115999999997</v>
      </c>
      <c r="S28" s="26">
        <v>686.25431000000003</v>
      </c>
      <c r="T28" s="26">
        <v>255.18423999999999</v>
      </c>
      <c r="U28" s="26">
        <v>464.44710000000009</v>
      </c>
      <c r="V28" s="203">
        <v>3611.1012688999999</v>
      </c>
      <c r="W28" s="26">
        <v>393.6051377</v>
      </c>
      <c r="X28" s="26">
        <v>591.61963400000002</v>
      </c>
      <c r="Y28" s="26">
        <v>703.13030400000002</v>
      </c>
      <c r="Z28" s="26">
        <v>540.93502999999998</v>
      </c>
      <c r="AA28" s="26">
        <v>552.73968999999988</v>
      </c>
      <c r="AB28" s="203">
        <v>2782.0297956999998</v>
      </c>
      <c r="AC28" s="26">
        <v>940.59630629999992</v>
      </c>
      <c r="AD28" s="26">
        <v>470.54691819999999</v>
      </c>
      <c r="AE28" s="26">
        <v>286.99367999999998</v>
      </c>
      <c r="AF28" s="26">
        <v>377.46409309999996</v>
      </c>
      <c r="AG28" s="26">
        <v>118.370957</v>
      </c>
      <c r="AH28" s="26">
        <v>129.2940911</v>
      </c>
      <c r="AI28" s="26">
        <v>308.3781085</v>
      </c>
      <c r="AJ28" s="203">
        <v>2631.6441542000002</v>
      </c>
      <c r="AK28" s="35">
        <v>12479.752813099998</v>
      </c>
    </row>
    <row r="29" spans="1:38" x14ac:dyDescent="0.3">
      <c r="A29" s="254" t="s">
        <v>103</v>
      </c>
      <c r="B29" s="26">
        <v>8.9824642465694691</v>
      </c>
      <c r="C29" s="26">
        <v>0.59341705852685001</v>
      </c>
      <c r="D29" s="26">
        <v>0.97591457498555001</v>
      </c>
      <c r="E29" s="203">
        <v>10.551795880081869</v>
      </c>
      <c r="F29" s="26">
        <v>0</v>
      </c>
      <c r="G29" s="26">
        <v>66.060370000000006</v>
      </c>
      <c r="H29" s="26">
        <v>0</v>
      </c>
      <c r="I29" s="26">
        <v>0</v>
      </c>
      <c r="J29" s="26">
        <v>36.063358000000001</v>
      </c>
      <c r="K29" s="26">
        <v>357.33729</v>
      </c>
      <c r="L29" s="26">
        <v>0</v>
      </c>
      <c r="M29" s="26">
        <v>285.07691</v>
      </c>
      <c r="N29" s="203">
        <v>744.53792799999997</v>
      </c>
      <c r="O29" s="26">
        <v>28.05452</v>
      </c>
      <c r="P29" s="26">
        <v>462.88992999999999</v>
      </c>
      <c r="Q29" s="26">
        <v>43.878639999999997</v>
      </c>
      <c r="R29" s="26">
        <v>59.744169999999997</v>
      </c>
      <c r="S29" s="26">
        <v>197.56237999999999</v>
      </c>
      <c r="T29" s="26">
        <v>463.24524699375996</v>
      </c>
      <c r="U29" s="26">
        <v>143.61277437500001</v>
      </c>
      <c r="V29" s="203">
        <v>1398.98766136876</v>
      </c>
      <c r="W29" s="26">
        <v>26.089829999999999</v>
      </c>
      <c r="X29" s="26">
        <v>243.2551</v>
      </c>
      <c r="Y29" s="26">
        <v>391.8793</v>
      </c>
      <c r="Z29" s="26">
        <v>72.471500000000006</v>
      </c>
      <c r="AA29" s="26">
        <v>191.24937</v>
      </c>
      <c r="AB29" s="203">
        <v>924.94510000000002</v>
      </c>
      <c r="AC29" s="26">
        <v>482.61392827258788</v>
      </c>
      <c r="AD29" s="26">
        <v>56.973993076284998</v>
      </c>
      <c r="AE29" s="26">
        <v>46.151620000000001</v>
      </c>
      <c r="AF29" s="26">
        <v>44.133066739121006</v>
      </c>
      <c r="AG29" s="26">
        <v>21.791491007720001</v>
      </c>
      <c r="AH29" s="26">
        <v>712.44747000000007</v>
      </c>
      <c r="AI29" s="26">
        <v>79.16041136321391</v>
      </c>
      <c r="AJ29" s="203">
        <v>1443.2719804589278</v>
      </c>
      <c r="AK29" s="35">
        <v>4522.2944657077705</v>
      </c>
    </row>
    <row r="30" spans="1:38" x14ac:dyDescent="0.3">
      <c r="A30" s="12" t="s">
        <v>219</v>
      </c>
      <c r="B30" s="229">
        <v>364.18090000000001</v>
      </c>
      <c r="C30" s="229">
        <v>1119.9439320000001</v>
      </c>
      <c r="D30" s="229">
        <v>124.125399</v>
      </c>
      <c r="E30" s="203">
        <v>1608.2502310000002</v>
      </c>
      <c r="F30" s="229">
        <v>370.51080000000002</v>
      </c>
      <c r="G30" s="229">
        <v>135.99109999999999</v>
      </c>
      <c r="H30" s="229">
        <v>639.05777</v>
      </c>
      <c r="I30" s="229">
        <v>0</v>
      </c>
      <c r="J30" s="229">
        <v>253.39279999999999</v>
      </c>
      <c r="K30" s="229">
        <v>267.4610571</v>
      </c>
      <c r="L30" s="229">
        <v>375.16014000000001</v>
      </c>
      <c r="M30" s="229">
        <v>265.36914000000002</v>
      </c>
      <c r="N30" s="203">
        <v>2306.9428071000002</v>
      </c>
      <c r="O30" s="229">
        <v>328.71345600000001</v>
      </c>
      <c r="P30" s="229">
        <v>406.09359000000001</v>
      </c>
      <c r="Q30" s="229">
        <v>192.165053</v>
      </c>
      <c r="R30" s="229">
        <v>146.02529999999999</v>
      </c>
      <c r="S30" s="229">
        <v>331.40690000000001</v>
      </c>
      <c r="T30" s="229">
        <v>142.34339900000001</v>
      </c>
      <c r="U30" s="229">
        <v>471.44081900000003</v>
      </c>
      <c r="V30" s="203">
        <v>2018.188517</v>
      </c>
      <c r="W30" s="229">
        <v>148.38720999999998</v>
      </c>
      <c r="X30" s="229">
        <v>454.49109999999996</v>
      </c>
      <c r="Y30" s="229">
        <v>300.49466999999999</v>
      </c>
      <c r="Z30" s="229">
        <v>133.23864</v>
      </c>
      <c r="AA30" s="229">
        <v>116.53504599999999</v>
      </c>
      <c r="AB30" s="203">
        <v>1153.1466659999999</v>
      </c>
      <c r="AC30" s="229">
        <v>1157.8585</v>
      </c>
      <c r="AD30" s="229">
        <v>22.833787999999998</v>
      </c>
      <c r="AE30" s="229">
        <v>93.560704000000001</v>
      </c>
      <c r="AF30" s="229">
        <v>49.475307800000003</v>
      </c>
      <c r="AG30" s="229">
        <v>103.08008000000001</v>
      </c>
      <c r="AH30" s="229">
        <v>187.88894580000002</v>
      </c>
      <c r="AI30" s="229">
        <v>339.646839</v>
      </c>
      <c r="AJ30" s="203">
        <v>1954.3441646000001</v>
      </c>
      <c r="AK30" s="77">
        <v>9040.8723857000005</v>
      </c>
    </row>
    <row r="31" spans="1:38" x14ac:dyDescent="0.3">
      <c r="A31" s="12" t="s">
        <v>110</v>
      </c>
      <c r="B31" s="229">
        <v>634.80229999999995</v>
      </c>
      <c r="C31" s="229">
        <v>452.5778457509482</v>
      </c>
      <c r="D31" s="229">
        <v>4.2061596561909997</v>
      </c>
      <c r="E31" s="203">
        <v>1091.586305407139</v>
      </c>
      <c r="F31" s="229">
        <v>1895.5839532320999</v>
      </c>
      <c r="G31" s="229">
        <v>1462.5615845865998</v>
      </c>
      <c r="H31" s="229">
        <v>806.44067727776996</v>
      </c>
      <c r="I31" s="229">
        <v>628.01108431543992</v>
      </c>
      <c r="J31" s="229">
        <v>17.192070000000001</v>
      </c>
      <c r="K31" s="229">
        <v>1157.2700392235001</v>
      </c>
      <c r="L31" s="229">
        <v>886.69698702776998</v>
      </c>
      <c r="M31" s="229">
        <v>1753.5711721144</v>
      </c>
      <c r="N31" s="203">
        <v>8607.32756777758</v>
      </c>
      <c r="O31" s="229">
        <v>150.50021744453204</v>
      </c>
      <c r="P31" s="229">
        <v>2310.8903248644001</v>
      </c>
      <c r="Q31" s="229">
        <v>426.80455900000004</v>
      </c>
      <c r="R31" s="229">
        <v>1071.8446966525003</v>
      </c>
      <c r="S31" s="229">
        <v>575.48558959056004</v>
      </c>
      <c r="T31" s="229">
        <v>1531.4095794652001</v>
      </c>
      <c r="U31" s="229">
        <v>2639.0752591087003</v>
      </c>
      <c r="V31" s="203">
        <v>8706.0102261258944</v>
      </c>
      <c r="W31" s="229">
        <v>1008.7696668301901</v>
      </c>
      <c r="X31" s="229">
        <v>1014.44816326078</v>
      </c>
      <c r="Y31" s="229">
        <v>365.72805000000005</v>
      </c>
      <c r="Z31" s="229">
        <v>349.77949999999998</v>
      </c>
      <c r="AA31" s="229">
        <v>890.84576831416007</v>
      </c>
      <c r="AB31" s="203">
        <v>3629.5711484051303</v>
      </c>
      <c r="AC31" s="229">
        <v>1610.2275848600002</v>
      </c>
      <c r="AD31" s="229">
        <v>672.51612499999999</v>
      </c>
      <c r="AE31" s="229">
        <v>2023.5205945216003</v>
      </c>
      <c r="AF31" s="229">
        <v>681.07429087560001</v>
      </c>
      <c r="AG31" s="229">
        <v>1357.1473534296099</v>
      </c>
      <c r="AH31" s="229">
        <v>1035.6165137312</v>
      </c>
      <c r="AI31" s="229">
        <v>59.316636500000001</v>
      </c>
      <c r="AJ31" s="203">
        <v>7439.4190989180106</v>
      </c>
      <c r="AK31" s="77">
        <v>29473.914346633755</v>
      </c>
    </row>
    <row r="32" spans="1:38" ht="17.25" thickBot="1" x14ac:dyDescent="0.35">
      <c r="A32" s="23" t="s">
        <v>220</v>
      </c>
      <c r="B32" s="275">
        <v>4358.0206943730691</v>
      </c>
      <c r="C32" s="275">
        <v>17467.350776636027</v>
      </c>
      <c r="D32" s="275">
        <v>3996.4186578615672</v>
      </c>
      <c r="E32" s="207">
        <v>25821.790128870663</v>
      </c>
      <c r="F32" s="275">
        <v>31326.104327055309</v>
      </c>
      <c r="G32" s="275">
        <v>33431.710079070574</v>
      </c>
      <c r="H32" s="275">
        <v>17366.929093400471</v>
      </c>
      <c r="I32" s="275">
        <v>20864.158738131522</v>
      </c>
      <c r="J32" s="275">
        <v>22683.85657664368</v>
      </c>
      <c r="K32" s="275">
        <v>35352.08473145897</v>
      </c>
      <c r="L32" s="275">
        <v>30564.060112146875</v>
      </c>
      <c r="M32" s="275">
        <v>34829.039343905926</v>
      </c>
      <c r="N32" s="207">
        <v>226417.94300181331</v>
      </c>
      <c r="O32" s="275">
        <v>25075.317015492212</v>
      </c>
      <c r="P32" s="275">
        <v>23683.821875314101</v>
      </c>
      <c r="Q32" s="275">
        <v>14337.211529225055</v>
      </c>
      <c r="R32" s="275">
        <v>18237.859343086231</v>
      </c>
      <c r="S32" s="275">
        <v>24618.079360818501</v>
      </c>
      <c r="T32" s="275">
        <v>25487.064499050462</v>
      </c>
      <c r="U32" s="275">
        <v>25292.458190051599</v>
      </c>
      <c r="V32" s="207">
        <v>156731.81181303816</v>
      </c>
      <c r="W32" s="275">
        <v>23593.600696767411</v>
      </c>
      <c r="X32" s="275">
        <v>31250.457854872282</v>
      </c>
      <c r="Y32" s="275">
        <v>16803.623465578061</v>
      </c>
      <c r="Z32" s="275">
        <v>30210.909463463489</v>
      </c>
      <c r="AA32" s="275">
        <v>37804.253659155263</v>
      </c>
      <c r="AB32" s="207">
        <v>139662.84513983649</v>
      </c>
      <c r="AC32" s="275">
        <v>34163.937756897176</v>
      </c>
      <c r="AD32" s="275">
        <v>70644.756210482898</v>
      </c>
      <c r="AE32" s="275">
        <v>53818.454578313584</v>
      </c>
      <c r="AF32" s="275">
        <v>47305.72700640306</v>
      </c>
      <c r="AG32" s="275">
        <v>48219.563885787124</v>
      </c>
      <c r="AH32" s="275">
        <v>40552.707965088433</v>
      </c>
      <c r="AI32" s="275">
        <v>43791.671206005878</v>
      </c>
      <c r="AJ32" s="207">
        <v>338496.81860897818</v>
      </c>
      <c r="AK32" s="276">
        <v>887131.20869253681</v>
      </c>
      <c r="AL32" s="10"/>
    </row>
    <row r="33" spans="1:36" x14ac:dyDescent="0.3">
      <c r="A33" s="929" t="s">
        <v>207</v>
      </c>
      <c r="B33" s="929"/>
      <c r="C33" s="929"/>
      <c r="D33" s="929"/>
      <c r="E33" s="126"/>
      <c r="N33" s="126"/>
      <c r="V33" s="126"/>
      <c r="AB33" s="126"/>
      <c r="AJ33" s="126"/>
    </row>
  </sheetData>
  <mergeCells count="1">
    <mergeCell ref="A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>
      <selection activeCell="B17" sqref="B17"/>
    </sheetView>
  </sheetViews>
  <sheetFormatPr defaultRowHeight="16.5" x14ac:dyDescent="0.3"/>
  <cols>
    <col min="1" max="1" width="12.42578125" style="1" bestFit="1" customWidth="1"/>
    <col min="2" max="2" width="18" style="1" bestFit="1" customWidth="1"/>
    <col min="3" max="3" width="19" style="1" customWidth="1"/>
    <col min="4" max="4" width="11.85546875" style="1" bestFit="1" customWidth="1"/>
    <col min="5" max="16384" width="9.140625" style="1"/>
  </cols>
  <sheetData>
    <row r="2" spans="1:4" ht="17.25" thickBot="1" x14ac:dyDescent="0.35">
      <c r="A2" s="5" t="s">
        <v>64</v>
      </c>
    </row>
    <row r="3" spans="1:4" ht="33.75" thickBot="1" x14ac:dyDescent="0.35">
      <c r="A3" s="20" t="s">
        <v>65</v>
      </c>
      <c r="B3" s="293" t="s">
        <v>28</v>
      </c>
      <c r="C3" s="293" t="s">
        <v>29</v>
      </c>
      <c r="D3" s="292" t="s">
        <v>30</v>
      </c>
    </row>
    <row r="4" spans="1:4" ht="17.25" thickTop="1" x14ac:dyDescent="0.3">
      <c r="A4" s="167" t="s">
        <v>62</v>
      </c>
      <c r="B4" s="15">
        <v>6.0610042985527732</v>
      </c>
      <c r="C4" s="15">
        <v>16.808669319280963</v>
      </c>
      <c r="D4" s="50">
        <v>0</v>
      </c>
    </row>
    <row r="5" spans="1:4" x14ac:dyDescent="0.3">
      <c r="A5" s="167" t="s">
        <v>58</v>
      </c>
      <c r="B5" s="15">
        <v>4.9434496360784239</v>
      </c>
      <c r="C5" s="15">
        <v>3.7858674341374212</v>
      </c>
      <c r="D5" s="50">
        <v>7.1656891561198419</v>
      </c>
    </row>
    <row r="6" spans="1:4" x14ac:dyDescent="0.3">
      <c r="A6" s="167" t="s">
        <v>61</v>
      </c>
      <c r="B6" s="15">
        <v>4.7370058468466629</v>
      </c>
      <c r="C6" s="15">
        <v>6.3971186629685075</v>
      </c>
      <c r="D6" s="50">
        <v>0</v>
      </c>
    </row>
    <row r="7" spans="1:4" x14ac:dyDescent="0.3">
      <c r="A7" s="167" t="s">
        <v>60</v>
      </c>
      <c r="B7" s="15">
        <v>4.60593261744883</v>
      </c>
      <c r="C7" s="15">
        <v>8.3868166493068319</v>
      </c>
      <c r="D7" s="50">
        <v>8.5843097254470369</v>
      </c>
    </row>
    <row r="8" spans="1:4" x14ac:dyDescent="0.3">
      <c r="A8" s="167" t="s">
        <v>59</v>
      </c>
      <c r="B8" s="15">
        <v>4.4423811268361391</v>
      </c>
      <c r="C8" s="15">
        <v>2.4965735088139711</v>
      </c>
      <c r="D8" s="50">
        <v>26.174746227525084</v>
      </c>
    </row>
    <row r="9" spans="1:4" x14ac:dyDescent="0.3">
      <c r="A9" s="167" t="s">
        <v>57</v>
      </c>
      <c r="B9" s="15">
        <v>4.3044849074148566</v>
      </c>
      <c r="C9" s="15">
        <v>6.412857191439822</v>
      </c>
      <c r="D9" s="50">
        <v>51.314829975797103</v>
      </c>
    </row>
    <row r="10" spans="1:4" x14ac:dyDescent="0.3">
      <c r="A10" s="167" t="s">
        <v>55</v>
      </c>
      <c r="B10" s="15">
        <v>4.2728008201399748</v>
      </c>
      <c r="C10" s="15">
        <v>1.324092681742437</v>
      </c>
      <c r="D10" s="50">
        <v>0</v>
      </c>
    </row>
    <row r="11" spans="1:4" x14ac:dyDescent="0.3">
      <c r="A11" s="167" t="s">
        <v>52</v>
      </c>
      <c r="B11" s="15">
        <v>3.8703549025220547</v>
      </c>
      <c r="C11" s="15">
        <v>1.178016992865464</v>
      </c>
      <c r="D11" s="50">
        <v>0</v>
      </c>
    </row>
    <row r="12" spans="1:4" x14ac:dyDescent="0.3">
      <c r="A12" s="167" t="s">
        <v>44</v>
      </c>
      <c r="B12" s="15">
        <v>3.8607005097560814</v>
      </c>
      <c r="C12" s="15">
        <v>0.63223013366676872</v>
      </c>
      <c r="D12" s="50">
        <v>0</v>
      </c>
    </row>
    <row r="13" spans="1:4" x14ac:dyDescent="0.3">
      <c r="A13" s="167" t="s">
        <v>56</v>
      </c>
      <c r="B13" s="15">
        <v>3.8206396138795364</v>
      </c>
      <c r="C13" s="15">
        <v>2.5588949180370655</v>
      </c>
      <c r="D13" s="50">
        <v>0</v>
      </c>
    </row>
    <row r="14" spans="1:4" x14ac:dyDescent="0.3">
      <c r="A14" s="167" t="s">
        <v>35</v>
      </c>
      <c r="B14" s="15">
        <v>3.7083503246272302</v>
      </c>
      <c r="C14" s="15">
        <v>4.9845264166059664</v>
      </c>
      <c r="D14" s="50">
        <v>0</v>
      </c>
    </row>
    <row r="15" spans="1:4" x14ac:dyDescent="0.3">
      <c r="A15" s="167" t="s">
        <v>43</v>
      </c>
      <c r="B15" s="15">
        <v>3.6244579331243392</v>
      </c>
      <c r="C15" s="15">
        <v>4.6000792462589359</v>
      </c>
      <c r="D15" s="50">
        <v>0</v>
      </c>
    </row>
    <row r="16" spans="1:4" x14ac:dyDescent="0.3">
      <c r="A16" s="167" t="s">
        <v>41</v>
      </c>
      <c r="B16" s="15">
        <v>3.6085744543248124</v>
      </c>
      <c r="C16" s="15">
        <v>3.9430154546022544</v>
      </c>
      <c r="D16" s="50">
        <v>0</v>
      </c>
    </row>
    <row r="17" spans="1:4" x14ac:dyDescent="0.3">
      <c r="A17" s="167" t="s">
        <v>48</v>
      </c>
      <c r="B17" s="15">
        <v>3.5357038159367229</v>
      </c>
      <c r="C17" s="15">
        <v>0.7231023407699857</v>
      </c>
      <c r="D17" s="50">
        <v>2.187040044379426</v>
      </c>
    </row>
    <row r="18" spans="1:4" x14ac:dyDescent="0.3">
      <c r="A18" s="167" t="s">
        <v>45</v>
      </c>
      <c r="B18" s="15">
        <v>3.5050970428760699</v>
      </c>
      <c r="C18" s="15">
        <v>0.39947390607341116</v>
      </c>
      <c r="D18" s="50">
        <v>2.0206171961329056</v>
      </c>
    </row>
    <row r="19" spans="1:4" x14ac:dyDescent="0.3">
      <c r="A19" s="167" t="s">
        <v>40</v>
      </c>
      <c r="B19" s="15">
        <v>3.4812994481181705</v>
      </c>
      <c r="C19" s="15">
        <v>2.6912092805119845</v>
      </c>
      <c r="D19" s="50">
        <v>0</v>
      </c>
    </row>
    <row r="20" spans="1:4" x14ac:dyDescent="0.3">
      <c r="A20" s="167" t="s">
        <v>42</v>
      </c>
      <c r="B20" s="15">
        <v>3.4492424443845171</v>
      </c>
      <c r="C20" s="15">
        <v>1.5465674585756395</v>
      </c>
      <c r="D20" s="50">
        <v>0</v>
      </c>
    </row>
    <row r="21" spans="1:4" x14ac:dyDescent="0.3">
      <c r="A21" s="167" t="s">
        <v>37</v>
      </c>
      <c r="B21" s="15">
        <v>3.3796935248236331</v>
      </c>
      <c r="C21" s="15">
        <v>8.7755345761234658</v>
      </c>
      <c r="D21" s="50">
        <v>0</v>
      </c>
    </row>
    <row r="22" spans="1:4" x14ac:dyDescent="0.3">
      <c r="A22" s="167" t="s">
        <v>50</v>
      </c>
      <c r="B22" s="15">
        <v>3.0430052094357531</v>
      </c>
      <c r="C22" s="15">
        <v>1.8752575305695212</v>
      </c>
      <c r="D22" s="50">
        <v>0</v>
      </c>
    </row>
    <row r="23" spans="1:4" x14ac:dyDescent="0.3">
      <c r="A23" s="167" t="s">
        <v>54</v>
      </c>
      <c r="B23" s="15">
        <v>3.0394763147981192</v>
      </c>
      <c r="C23" s="15">
        <v>1.1544487441998776</v>
      </c>
      <c r="D23" s="50">
        <v>0</v>
      </c>
    </row>
    <row r="24" spans="1:4" x14ac:dyDescent="0.3">
      <c r="A24" s="167" t="s">
        <v>38</v>
      </c>
      <c r="B24" s="15">
        <v>3.0108308060761901</v>
      </c>
      <c r="C24" s="15">
        <v>2.9056961609853742</v>
      </c>
      <c r="D24" s="50">
        <v>0</v>
      </c>
    </row>
    <row r="25" spans="1:4" x14ac:dyDescent="0.3">
      <c r="A25" s="167" t="s">
        <v>51</v>
      </c>
      <c r="B25" s="15">
        <v>2.8810006315409287</v>
      </c>
      <c r="C25" s="15">
        <v>1.4718292203575889</v>
      </c>
      <c r="D25" s="50">
        <v>0</v>
      </c>
    </row>
    <row r="26" spans="1:4" x14ac:dyDescent="0.3">
      <c r="A26" s="167" t="s">
        <v>39</v>
      </c>
      <c r="B26" s="15">
        <v>2.7104880336978363</v>
      </c>
      <c r="C26" s="15">
        <v>5.0284203025435517</v>
      </c>
      <c r="D26" s="50">
        <v>0.58801621280650662</v>
      </c>
    </row>
    <row r="27" spans="1:4" x14ac:dyDescent="0.3">
      <c r="A27" s="167" t="s">
        <v>49</v>
      </c>
      <c r="B27" s="15">
        <v>2.6611801908158275</v>
      </c>
      <c r="C27" s="15">
        <v>2.4272923483070801</v>
      </c>
      <c r="D27" s="50">
        <v>0</v>
      </c>
    </row>
    <row r="28" spans="1:4" x14ac:dyDescent="0.3">
      <c r="A28" s="167" t="s">
        <v>47</v>
      </c>
      <c r="B28" s="15">
        <v>2.5689386141526631</v>
      </c>
      <c r="C28" s="15">
        <v>0.63420733573602928</v>
      </c>
      <c r="D28" s="50">
        <v>1.505019527842274</v>
      </c>
    </row>
    <row r="29" spans="1:4" x14ac:dyDescent="0.3">
      <c r="A29" s="167" t="s">
        <v>53</v>
      </c>
      <c r="B29" s="15">
        <v>2.3201342775485991</v>
      </c>
      <c r="C29" s="15">
        <v>0.86751717990877986</v>
      </c>
      <c r="D29" s="50">
        <v>0</v>
      </c>
    </row>
    <row r="30" spans="1:4" x14ac:dyDescent="0.3">
      <c r="A30" s="167" t="s">
        <v>46</v>
      </c>
      <c r="B30" s="15">
        <v>1.8567510482232774</v>
      </c>
      <c r="C30" s="15">
        <v>0</v>
      </c>
      <c r="D30" s="50">
        <v>0.45978785560581048</v>
      </c>
    </row>
    <row r="31" spans="1:4" x14ac:dyDescent="0.3">
      <c r="A31" s="167" t="s">
        <v>33</v>
      </c>
      <c r="B31" s="15">
        <v>1.7652691161983516</v>
      </c>
      <c r="C31" s="15">
        <v>2.5234634569559153</v>
      </c>
      <c r="D31" s="50">
        <v>0</v>
      </c>
    </row>
    <row r="32" spans="1:4" x14ac:dyDescent="0.3">
      <c r="A32" s="167" t="s">
        <v>34</v>
      </c>
      <c r="B32" s="15">
        <v>0.52465892818975646</v>
      </c>
      <c r="C32" s="15">
        <v>2.124464079379127</v>
      </c>
      <c r="D32" s="50">
        <v>0</v>
      </c>
    </row>
    <row r="33" spans="1:5" ht="17.25" thickBot="1" x14ac:dyDescent="0.35">
      <c r="A33" s="294" t="s">
        <v>32</v>
      </c>
      <c r="B33" s="27">
        <v>0.40707284405082578</v>
      </c>
      <c r="C33" s="27">
        <v>1.3429156454417979</v>
      </c>
      <c r="D33" s="51">
        <v>0</v>
      </c>
    </row>
    <row r="34" spans="1:5" ht="18" thickTop="1" thickBot="1" x14ac:dyDescent="0.35">
      <c r="A34" s="43" t="s">
        <v>66</v>
      </c>
      <c r="B34" s="251">
        <v>99.999979282418948</v>
      </c>
      <c r="C34" s="251">
        <v>100.00015817616553</v>
      </c>
      <c r="D34" s="252">
        <v>100.000055921656</v>
      </c>
    </row>
    <row r="35" spans="1:5" x14ac:dyDescent="0.3">
      <c r="A35" s="917" t="s">
        <v>25</v>
      </c>
      <c r="B35" s="917"/>
      <c r="C35" s="917"/>
      <c r="D35" s="917"/>
      <c r="E35" s="298"/>
    </row>
  </sheetData>
  <mergeCells count="1">
    <mergeCell ref="A35:D35"/>
  </mergeCells>
  <pageMargins left="0.7" right="0.7" top="0.75" bottom="0.75" header="0.3" footer="0.3"/>
  <pageSetup orientation="portrait" horizontalDpi="4294967292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4"/>
  <sheetViews>
    <sheetView workbookViewId="0">
      <selection activeCell="B17" sqref="B17"/>
    </sheetView>
  </sheetViews>
  <sheetFormatPr defaultRowHeight="16.5" x14ac:dyDescent="0.3"/>
  <cols>
    <col min="1" max="1" width="20" style="1" customWidth="1"/>
    <col min="2" max="2" width="11.7109375" style="1" bestFit="1" customWidth="1"/>
    <col min="3" max="3" width="7.85546875" style="1" bestFit="1" customWidth="1"/>
    <col min="4" max="4" width="9.28515625" style="1" bestFit="1" customWidth="1"/>
    <col min="5" max="5" width="10.42578125" style="1" bestFit="1" customWidth="1"/>
    <col min="6" max="7" width="9.28515625" style="1" bestFit="1" customWidth="1"/>
    <col min="8" max="8" width="10.42578125" style="1" bestFit="1" customWidth="1"/>
    <col min="9" max="9" width="7.7109375" style="1" bestFit="1" customWidth="1"/>
    <col min="10" max="10" width="11.28515625" style="1" bestFit="1" customWidth="1"/>
    <col min="11" max="13" width="9.28515625" style="1" bestFit="1" customWidth="1"/>
    <col min="14" max="14" width="8.5703125" style="1" bestFit="1" customWidth="1"/>
    <col min="15" max="18" width="9.28515625" style="1" bestFit="1" customWidth="1"/>
    <col min="19" max="19" width="10.140625" style="1" bestFit="1" customWidth="1"/>
    <col min="20" max="20" width="9.28515625" style="1" bestFit="1" customWidth="1"/>
    <col min="21" max="21" width="12" style="1" bestFit="1" customWidth="1"/>
    <col min="22" max="22" width="8.5703125" style="1" bestFit="1" customWidth="1"/>
    <col min="23" max="27" width="9.28515625" style="1" bestFit="1" customWidth="1"/>
    <col min="28" max="28" width="8.5703125" style="1" bestFit="1" customWidth="1"/>
    <col min="29" max="29" width="11.42578125" style="1" bestFit="1" customWidth="1"/>
    <col min="30" max="35" width="9.28515625" style="1" bestFit="1" customWidth="1"/>
    <col min="36" max="36" width="10" style="1" bestFit="1" customWidth="1"/>
    <col min="37" max="37" width="11.28515625" style="1" bestFit="1" customWidth="1"/>
    <col min="38" max="16384" width="9.140625" style="1"/>
  </cols>
  <sheetData>
    <row r="2" spans="1:38" ht="17.25" thickBot="1" x14ac:dyDescent="0.35">
      <c r="A2" s="163" t="s">
        <v>318</v>
      </c>
      <c r="B2" s="163"/>
      <c r="C2" s="163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81"/>
      <c r="AL2" s="129"/>
    </row>
    <row r="3" spans="1:38" ht="17.25" thickBot="1" x14ac:dyDescent="0.35">
      <c r="A3" s="20" t="s">
        <v>250</v>
      </c>
      <c r="B3" s="40" t="s">
        <v>32</v>
      </c>
      <c r="C3" s="40" t="s">
        <v>33</v>
      </c>
      <c r="D3" s="40" t="s">
        <v>34</v>
      </c>
      <c r="E3" s="208" t="s">
        <v>252</v>
      </c>
      <c r="F3" s="40" t="s">
        <v>35</v>
      </c>
      <c r="G3" s="40" t="s">
        <v>37</v>
      </c>
      <c r="H3" s="40" t="s">
        <v>38</v>
      </c>
      <c r="I3" s="40" t="s">
        <v>39</v>
      </c>
      <c r="J3" s="40" t="s">
        <v>40</v>
      </c>
      <c r="K3" s="40" t="s">
        <v>41</v>
      </c>
      <c r="L3" s="40" t="s">
        <v>42</v>
      </c>
      <c r="M3" s="40" t="s">
        <v>43</v>
      </c>
      <c r="N3" s="208" t="s">
        <v>254</v>
      </c>
      <c r="O3" s="40" t="s">
        <v>44</v>
      </c>
      <c r="P3" s="40" t="s">
        <v>45</v>
      </c>
      <c r="Q3" s="40" t="s">
        <v>46</v>
      </c>
      <c r="R3" s="40" t="s">
        <v>47</v>
      </c>
      <c r="S3" s="40" t="s">
        <v>48</v>
      </c>
      <c r="T3" s="40" t="s">
        <v>49</v>
      </c>
      <c r="U3" s="40" t="s">
        <v>50</v>
      </c>
      <c r="V3" s="208" t="s">
        <v>255</v>
      </c>
      <c r="W3" s="40" t="s">
        <v>51</v>
      </c>
      <c r="X3" s="40" t="s">
        <v>52</v>
      </c>
      <c r="Y3" s="40" t="s">
        <v>53</v>
      </c>
      <c r="Z3" s="40" t="s">
        <v>54</v>
      </c>
      <c r="AA3" s="40" t="s">
        <v>55</v>
      </c>
      <c r="AB3" s="208" t="s">
        <v>256</v>
      </c>
      <c r="AC3" s="40" t="s">
        <v>56</v>
      </c>
      <c r="AD3" s="40" t="s">
        <v>57</v>
      </c>
      <c r="AE3" s="40" t="s">
        <v>58</v>
      </c>
      <c r="AF3" s="40" t="s">
        <v>59</v>
      </c>
      <c r="AG3" s="40" t="s">
        <v>60</v>
      </c>
      <c r="AH3" s="40" t="s">
        <v>61</v>
      </c>
      <c r="AI3" s="40" t="s">
        <v>62</v>
      </c>
      <c r="AJ3" s="208" t="s">
        <v>257</v>
      </c>
      <c r="AK3" s="258" t="s">
        <v>236</v>
      </c>
      <c r="AL3" s="129"/>
    </row>
    <row r="4" spans="1:38" ht="17.25" thickTop="1" x14ac:dyDescent="0.3">
      <c r="A4" s="253" t="s">
        <v>82</v>
      </c>
      <c r="B4" s="259">
        <v>374.33156405562255</v>
      </c>
      <c r="C4" s="259">
        <v>5189.3674079333996</v>
      </c>
      <c r="D4" s="259">
        <v>1570.6922468421553</v>
      </c>
      <c r="E4" s="209">
        <v>7134.3912188311779</v>
      </c>
      <c r="F4" s="259">
        <v>10209.673117649498</v>
      </c>
      <c r="G4" s="259">
        <v>25527.218428450651</v>
      </c>
      <c r="H4" s="259">
        <v>4919.2056782243762</v>
      </c>
      <c r="I4" s="259">
        <v>10502.644048325259</v>
      </c>
      <c r="J4" s="259">
        <v>2909.3355170507598</v>
      </c>
      <c r="K4" s="259">
        <v>4038.9508527696466</v>
      </c>
      <c r="L4" s="259">
        <v>3327.3241223217974</v>
      </c>
      <c r="M4" s="259">
        <v>7416.3158548834608</v>
      </c>
      <c r="N4" s="209">
        <v>68850.667619675442</v>
      </c>
      <c r="O4" s="259">
        <v>5738.45866377519</v>
      </c>
      <c r="P4" s="259">
        <v>10297.682340748101</v>
      </c>
      <c r="Q4" s="259">
        <v>5425.6974982224574</v>
      </c>
      <c r="R4" s="259">
        <v>4948.4768328007494</v>
      </c>
      <c r="S4" s="259">
        <v>6706.5632568594701</v>
      </c>
      <c r="T4" s="259">
        <v>15259.506775035861</v>
      </c>
      <c r="U4" s="259">
        <v>5713.4432019060205</v>
      </c>
      <c r="V4" s="209">
        <v>54089.828569347839</v>
      </c>
      <c r="W4" s="259">
        <v>9478.5844315919421</v>
      </c>
      <c r="X4" s="259">
        <v>16081.999928118683</v>
      </c>
      <c r="Y4" s="259">
        <v>16802.192799718152</v>
      </c>
      <c r="Z4" s="259">
        <v>11501.45977748841</v>
      </c>
      <c r="AA4" s="259">
        <v>12105.377881170907</v>
      </c>
      <c r="AB4" s="209">
        <f>SUM(W4:AA4)</f>
        <v>65969.614818088099</v>
      </c>
      <c r="AC4" s="259">
        <v>16971.65523858607</v>
      </c>
      <c r="AD4" s="259">
        <v>76024.063937971776</v>
      </c>
      <c r="AE4" s="259">
        <v>49308.320655521537</v>
      </c>
      <c r="AF4" s="259">
        <v>26308.983100215108</v>
      </c>
      <c r="AG4" s="259">
        <v>26166.624445647347</v>
      </c>
      <c r="AH4" s="259">
        <v>26016.423638679571</v>
      </c>
      <c r="AI4" s="259">
        <v>20275.5071957416</v>
      </c>
      <c r="AJ4" s="209">
        <f>SUM(AC4:AI4)</f>
        <v>241071.57821236303</v>
      </c>
      <c r="AK4" s="281">
        <v>437116.08043830562</v>
      </c>
      <c r="AL4" s="45"/>
    </row>
    <row r="5" spans="1:38" x14ac:dyDescent="0.3">
      <c r="A5" s="254" t="s">
        <v>83</v>
      </c>
      <c r="B5" s="26">
        <v>373.80202676712003</v>
      </c>
      <c r="C5" s="26">
        <v>4851.2903343876796</v>
      </c>
      <c r="D5" s="26">
        <v>1570.4921903443999</v>
      </c>
      <c r="E5" s="209">
        <v>6795.5845514991997</v>
      </c>
      <c r="F5" s="26">
        <v>7875.3355394909986</v>
      </c>
      <c r="G5" s="26">
        <v>16057.313985278</v>
      </c>
      <c r="H5" s="26">
        <v>4612.9110021719998</v>
      </c>
      <c r="I5" s="26">
        <v>4304.8823798680005</v>
      </c>
      <c r="J5" s="26">
        <v>2909.3355170507598</v>
      </c>
      <c r="K5" s="26">
        <v>1898.4603002716669</v>
      </c>
      <c r="L5" s="26">
        <v>2063.8630069223</v>
      </c>
      <c r="M5" s="26">
        <v>6554.9279777705005</v>
      </c>
      <c r="N5" s="209">
        <v>46277.02970882423</v>
      </c>
      <c r="O5" s="26">
        <v>5732.4414214199987</v>
      </c>
      <c r="P5" s="26">
        <v>9851.7314054800008</v>
      </c>
      <c r="Q5" s="26">
        <v>5393.9577692202565</v>
      </c>
      <c r="R5" s="26">
        <v>4091.6157802799999</v>
      </c>
      <c r="S5" s="26">
        <v>6110.98890484</v>
      </c>
      <c r="T5" s="26">
        <v>7946.146818917111</v>
      </c>
      <c r="U5" s="26">
        <v>3626.5846426180001</v>
      </c>
      <c r="V5" s="209">
        <v>42753.466742775367</v>
      </c>
      <c r="W5" s="26">
        <v>9355.389112557652</v>
      </c>
      <c r="X5" s="26">
        <v>15902.620043884002</v>
      </c>
      <c r="Y5" s="26">
        <v>9378.1124159999999</v>
      </c>
      <c r="Z5" s="26">
        <v>9466.6567654230003</v>
      </c>
      <c r="AA5" s="26">
        <v>11004.983352839499</v>
      </c>
      <c r="AB5" s="209">
        <f t="shared" ref="AB5:AB32" si="0">SUM(W5:AA5)</f>
        <v>55107.761690704152</v>
      </c>
      <c r="AC5" s="26">
        <v>15889.090363016021</v>
      </c>
      <c r="AD5" s="26">
        <v>50793.091685142295</v>
      </c>
      <c r="AE5" s="26">
        <v>39852.352451927603</v>
      </c>
      <c r="AF5" s="26">
        <v>20181.484811515998</v>
      </c>
      <c r="AG5" s="26">
        <v>21438.491283547406</v>
      </c>
      <c r="AH5" s="26">
        <v>23020.08641008829</v>
      </c>
      <c r="AI5" s="26">
        <v>10561.2722616051</v>
      </c>
      <c r="AJ5" s="209">
        <f t="shared" ref="AJ5:AJ32" si="1">SUM(AC5:AI5)</f>
        <v>181735.86926684272</v>
      </c>
      <c r="AK5" s="282">
        <v>332669.71196064568</v>
      </c>
      <c r="AL5" s="45"/>
    </row>
    <row r="6" spans="1:38" x14ac:dyDescent="0.3">
      <c r="A6" s="254" t="s">
        <v>85</v>
      </c>
      <c r="B6" s="26">
        <v>0</v>
      </c>
      <c r="C6" s="26">
        <v>0</v>
      </c>
      <c r="D6" s="26">
        <v>0</v>
      </c>
      <c r="E6" s="209">
        <v>0</v>
      </c>
      <c r="F6" s="26">
        <v>1659.9051046239999</v>
      </c>
      <c r="G6" s="26">
        <v>241.56732319149998</v>
      </c>
      <c r="H6" s="26">
        <v>95.445277528179986</v>
      </c>
      <c r="I6" s="26">
        <v>16.930608313805998</v>
      </c>
      <c r="J6" s="26">
        <v>0</v>
      </c>
      <c r="K6" s="26">
        <v>0</v>
      </c>
      <c r="L6" s="26">
        <v>0</v>
      </c>
      <c r="M6" s="26">
        <v>0</v>
      </c>
      <c r="N6" s="209">
        <v>2013.848313657486</v>
      </c>
      <c r="O6" s="26">
        <v>6.0172423551911995</v>
      </c>
      <c r="P6" s="26">
        <v>245.832639234</v>
      </c>
      <c r="Q6" s="26">
        <v>31.739729002200999</v>
      </c>
      <c r="R6" s="26">
        <v>281.95542208559999</v>
      </c>
      <c r="S6" s="26">
        <v>240.74348687999998</v>
      </c>
      <c r="T6" s="26">
        <v>31.798351126250001</v>
      </c>
      <c r="U6" s="26">
        <v>142.49360393132</v>
      </c>
      <c r="V6" s="209">
        <v>980.58047461456215</v>
      </c>
      <c r="W6" s="26">
        <v>0</v>
      </c>
      <c r="X6" s="26">
        <v>0</v>
      </c>
      <c r="Y6" s="26">
        <v>4111.896304769999</v>
      </c>
      <c r="Z6" s="26">
        <v>1993.2772098749997</v>
      </c>
      <c r="AA6" s="26">
        <v>986.26182730020014</v>
      </c>
      <c r="AB6" s="209">
        <f t="shared" si="0"/>
        <v>7091.4353419451991</v>
      </c>
      <c r="AC6" s="26">
        <v>0</v>
      </c>
      <c r="AD6" s="26">
        <v>16371.475809514141</v>
      </c>
      <c r="AE6" s="26">
        <v>2306.9331203670004</v>
      </c>
      <c r="AF6" s="26">
        <v>2420.309741270456</v>
      </c>
      <c r="AG6" s="26">
        <v>881.99376757699997</v>
      </c>
      <c r="AH6" s="26">
        <v>0</v>
      </c>
      <c r="AI6" s="26">
        <v>4514.2221209861827</v>
      </c>
      <c r="AJ6" s="209">
        <f t="shared" si="1"/>
        <v>26494.93455971478</v>
      </c>
      <c r="AK6" s="282">
        <v>36580.798689932031</v>
      </c>
      <c r="AL6" s="45"/>
    </row>
    <row r="7" spans="1:38" x14ac:dyDescent="0.3">
      <c r="A7" s="254" t="s">
        <v>84</v>
      </c>
      <c r="B7" s="26">
        <v>0</v>
      </c>
      <c r="C7" s="26">
        <v>284.04681998640001</v>
      </c>
      <c r="D7" s="26">
        <v>0</v>
      </c>
      <c r="E7" s="209">
        <v>284.04681998640001</v>
      </c>
      <c r="F7" s="26">
        <v>473.67036001470001</v>
      </c>
      <c r="G7" s="26">
        <v>8904.6061005510001</v>
      </c>
      <c r="H7" s="26">
        <v>0</v>
      </c>
      <c r="I7" s="26">
        <v>6032.8359250886006</v>
      </c>
      <c r="J7" s="26">
        <v>0</v>
      </c>
      <c r="K7" s="26">
        <v>2032.26672545988</v>
      </c>
      <c r="L7" s="26">
        <v>355.63174301802496</v>
      </c>
      <c r="M7" s="26">
        <v>861.38787711295993</v>
      </c>
      <c r="N7" s="209">
        <v>18660.398731245165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7281.5616049925002</v>
      </c>
      <c r="U7" s="26">
        <v>1944.3649553567002</v>
      </c>
      <c r="V7" s="209">
        <v>9225.9265603492004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09">
        <f t="shared" si="0"/>
        <v>0</v>
      </c>
      <c r="AC7" s="26">
        <v>1023.8765146852102</v>
      </c>
      <c r="AD7" s="26">
        <v>7967.9522061258003</v>
      </c>
      <c r="AE7" s="26">
        <v>5826.811760564121</v>
      </c>
      <c r="AF7" s="26">
        <v>3380.4803224746001</v>
      </c>
      <c r="AG7" s="26">
        <v>3685.3090045886997</v>
      </c>
      <c r="AH7" s="26">
        <v>2908.8107171490406</v>
      </c>
      <c r="AI7" s="26">
        <v>4970.6901415903194</v>
      </c>
      <c r="AJ7" s="209">
        <f t="shared" si="1"/>
        <v>29763.930667177792</v>
      </c>
      <c r="AK7" s="282">
        <v>57934.30277875856</v>
      </c>
      <c r="AL7" s="135"/>
    </row>
    <row r="8" spans="1:38" x14ac:dyDescent="0.3">
      <c r="A8" s="254" t="s">
        <v>86</v>
      </c>
      <c r="B8" s="26">
        <v>0</v>
      </c>
      <c r="C8" s="26">
        <v>0</v>
      </c>
      <c r="D8" s="26">
        <v>0</v>
      </c>
      <c r="E8" s="209">
        <v>0</v>
      </c>
      <c r="F8" s="26">
        <v>0</v>
      </c>
      <c r="G8" s="26">
        <v>0</v>
      </c>
      <c r="H8" s="26">
        <v>59.505674637560006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09">
        <v>59.505674637560006</v>
      </c>
      <c r="O8" s="26">
        <v>0</v>
      </c>
      <c r="P8" s="26">
        <v>192.34013805376</v>
      </c>
      <c r="Q8" s="26">
        <v>0</v>
      </c>
      <c r="R8" s="26">
        <v>574.90563043514999</v>
      </c>
      <c r="S8" s="26">
        <v>350.91951467548995</v>
      </c>
      <c r="T8" s="26">
        <v>0</v>
      </c>
      <c r="U8" s="26">
        <v>0</v>
      </c>
      <c r="V8" s="209">
        <v>1118.1652831644001</v>
      </c>
      <c r="W8" s="26">
        <v>119.98564727674</v>
      </c>
      <c r="X8" s="26">
        <v>0</v>
      </c>
      <c r="Y8" s="26">
        <v>3312.1840789481535</v>
      </c>
      <c r="Z8" s="26">
        <v>41.525802190411007</v>
      </c>
      <c r="AA8" s="26">
        <v>69.225831851000009</v>
      </c>
      <c r="AB8" s="209">
        <f t="shared" si="0"/>
        <v>3542.9213602663044</v>
      </c>
      <c r="AC8" s="26">
        <v>0</v>
      </c>
      <c r="AD8" s="26">
        <v>55.811741866337144</v>
      </c>
      <c r="AE8" s="26">
        <v>1134.6602618325001</v>
      </c>
      <c r="AF8" s="26">
        <v>39.060001609902002</v>
      </c>
      <c r="AG8" s="26">
        <v>0</v>
      </c>
      <c r="AH8" s="26">
        <v>0</v>
      </c>
      <c r="AI8" s="26">
        <v>0</v>
      </c>
      <c r="AJ8" s="209">
        <f t="shared" si="1"/>
        <v>1229.5320053087391</v>
      </c>
      <c r="AK8" s="282">
        <v>5950.1243233770047</v>
      </c>
      <c r="AL8" s="45"/>
    </row>
    <row r="9" spans="1:38" x14ac:dyDescent="0.3">
      <c r="A9" s="254" t="s">
        <v>221</v>
      </c>
      <c r="B9" s="26">
        <v>0.52953728850250004</v>
      </c>
      <c r="C9" s="26">
        <v>54.030253559320002</v>
      </c>
      <c r="D9" s="26">
        <v>0.20005649775540002</v>
      </c>
      <c r="E9" s="209">
        <v>54.759847345577903</v>
      </c>
      <c r="F9" s="26">
        <v>200.76211351979998</v>
      </c>
      <c r="G9" s="26">
        <v>323.73101943015001</v>
      </c>
      <c r="H9" s="26">
        <v>151.34372388663601</v>
      </c>
      <c r="I9" s="26">
        <v>147.99513505485001</v>
      </c>
      <c r="J9" s="26">
        <v>0</v>
      </c>
      <c r="K9" s="26">
        <v>108.2238270381</v>
      </c>
      <c r="L9" s="26">
        <v>907.82937238147213</v>
      </c>
      <c r="M9" s="26">
        <v>0</v>
      </c>
      <c r="N9" s="209">
        <v>1839.8851913110082</v>
      </c>
      <c r="O9" s="26">
        <v>0</v>
      </c>
      <c r="P9" s="26">
        <v>7.7781579803399996</v>
      </c>
      <c r="Q9" s="26">
        <v>0</v>
      </c>
      <c r="R9" s="26">
        <v>0</v>
      </c>
      <c r="S9" s="26">
        <v>3.9113504639800376</v>
      </c>
      <c r="T9" s="26">
        <v>0</v>
      </c>
      <c r="U9" s="26">
        <v>0</v>
      </c>
      <c r="V9" s="209">
        <v>11.689508444320037</v>
      </c>
      <c r="W9" s="26">
        <v>3.2096717575495872</v>
      </c>
      <c r="X9" s="26">
        <v>179.37988423468099</v>
      </c>
      <c r="Y9" s="26">
        <v>0</v>
      </c>
      <c r="Z9" s="26">
        <v>0</v>
      </c>
      <c r="AA9" s="26">
        <v>44.906869180207991</v>
      </c>
      <c r="AB9" s="209">
        <f t="shared" si="0"/>
        <v>227.49642517243856</v>
      </c>
      <c r="AC9" s="26">
        <v>58.688360884841998</v>
      </c>
      <c r="AD9" s="26">
        <v>835.73249532320006</v>
      </c>
      <c r="AE9" s="26">
        <v>187.56306083030842</v>
      </c>
      <c r="AF9" s="26">
        <v>287.64822334415305</v>
      </c>
      <c r="AG9" s="26">
        <v>160.83038993424</v>
      </c>
      <c r="AH9" s="26">
        <v>87.526511442240007</v>
      </c>
      <c r="AI9" s="26">
        <v>229.32267155999997</v>
      </c>
      <c r="AJ9" s="209">
        <f t="shared" si="1"/>
        <v>1847.3117133189835</v>
      </c>
      <c r="AK9" s="282">
        <v>3981.1426855923282</v>
      </c>
      <c r="AL9" s="45"/>
    </row>
    <row r="10" spans="1:38" x14ac:dyDescent="0.3">
      <c r="A10" s="253" t="s">
        <v>87</v>
      </c>
      <c r="B10" s="259">
        <v>3455.5582907661937</v>
      </c>
      <c r="C10" s="259">
        <v>17534.9641415119</v>
      </c>
      <c r="D10" s="259">
        <v>4140.0968985747013</v>
      </c>
      <c r="E10" s="209">
        <v>25130.619330852795</v>
      </c>
      <c r="F10" s="259">
        <v>35067.940871520201</v>
      </c>
      <c r="G10" s="259">
        <v>17419.030991272579</v>
      </c>
      <c r="H10" s="259">
        <v>63313.261402113058</v>
      </c>
      <c r="I10" s="259">
        <v>24687.01387840481</v>
      </c>
      <c r="J10" s="259">
        <v>69094.313710252143</v>
      </c>
      <c r="K10" s="259">
        <v>140266.11368413587</v>
      </c>
      <c r="L10" s="259">
        <v>47115.270942206946</v>
      </c>
      <c r="M10" s="259">
        <v>76483.170813164164</v>
      </c>
      <c r="N10" s="209">
        <v>473446.11629306973</v>
      </c>
      <c r="O10" s="259">
        <v>71182.26030672928</v>
      </c>
      <c r="P10" s="259">
        <v>58880.203182647208</v>
      </c>
      <c r="Q10" s="259">
        <v>69640.768945003103</v>
      </c>
      <c r="R10" s="259">
        <v>125549.89332297408</v>
      </c>
      <c r="S10" s="259">
        <v>58389.729374808696</v>
      </c>
      <c r="T10" s="259">
        <v>38670.596344861464</v>
      </c>
      <c r="U10" s="259">
        <v>132428.21068189279</v>
      </c>
      <c r="V10" s="209">
        <v>554741.66215891659</v>
      </c>
      <c r="W10" s="259">
        <v>30749.592269752306</v>
      </c>
      <c r="X10" s="259">
        <v>57467.976177090677</v>
      </c>
      <c r="Y10" s="259">
        <v>53570.223526732349</v>
      </c>
      <c r="Z10" s="259">
        <v>69367.846268923255</v>
      </c>
      <c r="AA10" s="259">
        <v>113583.34482375147</v>
      </c>
      <c r="AB10" s="209">
        <f t="shared" si="0"/>
        <v>324738.98306625005</v>
      </c>
      <c r="AC10" s="259">
        <v>41281.767631131719</v>
      </c>
      <c r="AD10" s="259">
        <v>29469.794039717526</v>
      </c>
      <c r="AE10" s="259">
        <v>34566.329025043487</v>
      </c>
      <c r="AF10" s="259">
        <v>47022.553085587257</v>
      </c>
      <c r="AG10" s="259">
        <v>26631.295331006499</v>
      </c>
      <c r="AH10" s="259">
        <v>40239.838406542622</v>
      </c>
      <c r="AI10" s="259">
        <v>60918.795931680128</v>
      </c>
      <c r="AJ10" s="209">
        <f t="shared" si="1"/>
        <v>280130.37345070922</v>
      </c>
      <c r="AK10" s="281">
        <v>1658187.7542997983</v>
      </c>
      <c r="AL10" s="45"/>
    </row>
    <row r="11" spans="1:38" x14ac:dyDescent="0.3">
      <c r="A11" s="254" t="s">
        <v>88</v>
      </c>
      <c r="B11" s="26">
        <v>1487.3513879469938</v>
      </c>
      <c r="C11" s="26">
        <v>4497.9648728138509</v>
      </c>
      <c r="D11" s="26">
        <v>378.07253206069407</v>
      </c>
      <c r="E11" s="209">
        <v>6363.388792821539</v>
      </c>
      <c r="F11" s="26">
        <v>6628.0745693987556</v>
      </c>
      <c r="G11" s="26">
        <v>1399.1992187847291</v>
      </c>
      <c r="H11" s="26">
        <v>2035.7705136120151</v>
      </c>
      <c r="I11" s="26">
        <v>5299.3684357192087</v>
      </c>
      <c r="J11" s="26">
        <v>6895.2845160445904</v>
      </c>
      <c r="K11" s="26">
        <v>120797.13003319346</v>
      </c>
      <c r="L11" s="26">
        <v>8029.8895925139423</v>
      </c>
      <c r="M11" s="26">
        <v>35769.526355141585</v>
      </c>
      <c r="N11" s="209">
        <v>186854.24323440826</v>
      </c>
      <c r="O11" s="26">
        <v>18589.139535079277</v>
      </c>
      <c r="P11" s="26">
        <v>2062.4516033032</v>
      </c>
      <c r="Q11" s="26">
        <v>240.8534934557525</v>
      </c>
      <c r="R11" s="26">
        <v>1296.899447083674</v>
      </c>
      <c r="S11" s="26">
        <v>5437.9695745143918</v>
      </c>
      <c r="T11" s="26">
        <v>24188.550430723662</v>
      </c>
      <c r="U11" s="26">
        <v>89882.871448803795</v>
      </c>
      <c r="V11" s="209">
        <v>141698.73553296376</v>
      </c>
      <c r="W11" s="26">
        <v>5494.4498044305083</v>
      </c>
      <c r="X11" s="26">
        <v>3541.0195566850657</v>
      </c>
      <c r="Y11" s="26">
        <v>8.5272129013499995</v>
      </c>
      <c r="Z11" s="26">
        <v>258.37628195650666</v>
      </c>
      <c r="AA11" s="26">
        <v>4556.6341345631772</v>
      </c>
      <c r="AB11" s="209">
        <f t="shared" si="0"/>
        <v>13859.006990536609</v>
      </c>
      <c r="AC11" s="26">
        <v>19537.688283621144</v>
      </c>
      <c r="AD11" s="26">
        <v>15793.65647834204</v>
      </c>
      <c r="AE11" s="26">
        <v>8746.4820192695461</v>
      </c>
      <c r="AF11" s="26">
        <v>30217.099014813059</v>
      </c>
      <c r="AG11" s="26">
        <v>11218.369643221507</v>
      </c>
      <c r="AH11" s="26">
        <v>25374.167906222017</v>
      </c>
      <c r="AI11" s="26">
        <v>26777.56013660071</v>
      </c>
      <c r="AJ11" s="209">
        <f t="shared" si="1"/>
        <v>137665.02348209004</v>
      </c>
      <c r="AK11" s="282">
        <v>486440.39803282014</v>
      </c>
      <c r="AL11" s="45"/>
    </row>
    <row r="12" spans="1:38" x14ac:dyDescent="0.3">
      <c r="A12" s="254" t="s">
        <v>222</v>
      </c>
      <c r="B12" s="26">
        <v>1690.6018056180003</v>
      </c>
      <c r="C12" s="26">
        <v>11055.62435041836</v>
      </c>
      <c r="D12" s="26">
        <v>3546.2382031198977</v>
      </c>
      <c r="E12" s="209">
        <v>16292.464359156258</v>
      </c>
      <c r="F12" s="26">
        <v>23340.373488801444</v>
      </c>
      <c r="G12" s="26">
        <v>14564.262021560251</v>
      </c>
      <c r="H12" s="26">
        <v>50539.527604279996</v>
      </c>
      <c r="I12" s="26">
        <v>16245.547115855001</v>
      </c>
      <c r="J12" s="26">
        <v>47255.330627450006</v>
      </c>
      <c r="K12" s="26">
        <v>15115.098874154002</v>
      </c>
      <c r="L12" s="26">
        <v>31445.04623416</v>
      </c>
      <c r="M12" s="26">
        <v>33144.627673155999</v>
      </c>
      <c r="N12" s="209">
        <v>231649.81363941671</v>
      </c>
      <c r="O12" s="26">
        <v>36890.629151018999</v>
      </c>
      <c r="P12" s="26">
        <v>22874.236483217002</v>
      </c>
      <c r="Q12" s="26">
        <v>2941.6499656943452</v>
      </c>
      <c r="R12" s="26">
        <v>18832.903748778997</v>
      </c>
      <c r="S12" s="26">
        <v>34974.449303625006</v>
      </c>
      <c r="T12" s="26">
        <v>10357.34370265</v>
      </c>
      <c r="U12" s="26">
        <v>39893.492569210001</v>
      </c>
      <c r="V12" s="209">
        <v>166764.70492419435</v>
      </c>
      <c r="W12" s="26">
        <v>20333.393654404998</v>
      </c>
      <c r="X12" s="26">
        <v>37771.104792807993</v>
      </c>
      <c r="Y12" s="26">
        <v>8559.2229539319997</v>
      </c>
      <c r="Z12" s="26">
        <v>20319.700227648998</v>
      </c>
      <c r="AA12" s="26">
        <v>62801.903684409997</v>
      </c>
      <c r="AB12" s="209">
        <f t="shared" si="0"/>
        <v>149785.32531320397</v>
      </c>
      <c r="AC12" s="26">
        <v>10734.765639344367</v>
      </c>
      <c r="AD12" s="26">
        <v>8145.025065820575</v>
      </c>
      <c r="AE12" s="26">
        <v>16705.043624107835</v>
      </c>
      <c r="AF12" s="26">
        <v>9672.2156530394259</v>
      </c>
      <c r="AG12" s="26">
        <v>11205.705769244001</v>
      </c>
      <c r="AH12" s="26">
        <v>10913.826231105</v>
      </c>
      <c r="AI12" s="26">
        <v>29714.116524957728</v>
      </c>
      <c r="AJ12" s="209">
        <f t="shared" si="1"/>
        <v>97090.698507618945</v>
      </c>
      <c r="AK12" s="282">
        <v>661583.00674359011</v>
      </c>
      <c r="AL12" s="45"/>
    </row>
    <row r="13" spans="1:38" x14ac:dyDescent="0.3">
      <c r="A13" s="254" t="s">
        <v>223</v>
      </c>
      <c r="B13" s="26">
        <v>66.033534299199999</v>
      </c>
      <c r="C13" s="26">
        <v>1884.2228528406358</v>
      </c>
      <c r="D13" s="26">
        <v>75.687232433310001</v>
      </c>
      <c r="E13" s="209">
        <v>2025.943619573146</v>
      </c>
      <c r="F13" s="26">
        <v>2233.670155928</v>
      </c>
      <c r="G13" s="26">
        <v>1127.7757111992003</v>
      </c>
      <c r="H13" s="26">
        <v>6261.0145611796497</v>
      </c>
      <c r="I13" s="26">
        <v>1668.8017710882</v>
      </c>
      <c r="J13" s="26">
        <v>13232.11444627554</v>
      </c>
      <c r="K13" s="26">
        <v>1529.2974786942</v>
      </c>
      <c r="L13" s="26">
        <v>413.19029754900004</v>
      </c>
      <c r="M13" s="26">
        <v>1162.9177101779999</v>
      </c>
      <c r="N13" s="209">
        <v>27628.782132091794</v>
      </c>
      <c r="O13" s="26">
        <v>5323.4255611940007</v>
      </c>
      <c r="P13" s="26">
        <v>31429.010572496005</v>
      </c>
      <c r="Q13" s="26">
        <v>66183.137725492998</v>
      </c>
      <c r="R13" s="26">
        <v>104581.78318544</v>
      </c>
      <c r="S13" s="26">
        <v>11220.608941895001</v>
      </c>
      <c r="T13" s="26">
        <v>202.153883901</v>
      </c>
      <c r="U13" s="26">
        <v>99.45610164</v>
      </c>
      <c r="V13" s="209">
        <v>219039.57597205901</v>
      </c>
      <c r="W13" s="26">
        <v>4136.9487681915998</v>
      </c>
      <c r="X13" s="26">
        <v>11974.038221361001</v>
      </c>
      <c r="Y13" s="26">
        <v>44005.272450539996</v>
      </c>
      <c r="Z13" s="26">
        <v>48524.739956387995</v>
      </c>
      <c r="AA13" s="26">
        <v>45331.941192931197</v>
      </c>
      <c r="AB13" s="209">
        <f t="shared" si="0"/>
        <v>153972.9405894118</v>
      </c>
      <c r="AC13" s="26">
        <v>9248.5021607014041</v>
      </c>
      <c r="AD13" s="26">
        <v>4660.3762947497098</v>
      </c>
      <c r="AE13" s="26">
        <v>8363.0344251461047</v>
      </c>
      <c r="AF13" s="26">
        <v>6528.3110012531988</v>
      </c>
      <c r="AG13" s="26">
        <v>4030.8226707832</v>
      </c>
      <c r="AH13" s="26">
        <v>3610.4154829690001</v>
      </c>
      <c r="AI13" s="26">
        <v>402.84727428329995</v>
      </c>
      <c r="AJ13" s="209">
        <f t="shared" si="1"/>
        <v>36844.309309885917</v>
      </c>
      <c r="AK13" s="282">
        <v>439511.55162302172</v>
      </c>
      <c r="AL13" s="45"/>
    </row>
    <row r="14" spans="1:38" x14ac:dyDescent="0.3">
      <c r="A14" s="254" t="s">
        <v>224</v>
      </c>
      <c r="B14" s="26">
        <v>211.57156290200001</v>
      </c>
      <c r="C14" s="26">
        <v>97.152065439050006</v>
      </c>
      <c r="D14" s="26">
        <v>140.0989309608</v>
      </c>
      <c r="E14" s="209">
        <v>448.82255930184999</v>
      </c>
      <c r="F14" s="26">
        <v>2865.8226573919997</v>
      </c>
      <c r="G14" s="26">
        <v>327.79403972839998</v>
      </c>
      <c r="H14" s="26">
        <v>4476.9487230414006</v>
      </c>
      <c r="I14" s="26">
        <v>1473.2965557424</v>
      </c>
      <c r="J14" s="26">
        <v>1711.5841204819999</v>
      </c>
      <c r="K14" s="26">
        <v>2824.5872980941999</v>
      </c>
      <c r="L14" s="26">
        <v>7227.1448179839999</v>
      </c>
      <c r="M14" s="26">
        <v>6406.0990746886</v>
      </c>
      <c r="N14" s="209">
        <v>27313.277287153003</v>
      </c>
      <c r="O14" s="26">
        <v>10379.066059437002</v>
      </c>
      <c r="P14" s="26">
        <v>2514.5045236309998</v>
      </c>
      <c r="Q14" s="26">
        <v>275.12776035999997</v>
      </c>
      <c r="R14" s="26">
        <v>838.30694167141996</v>
      </c>
      <c r="S14" s="26">
        <v>6756.7015547743003</v>
      </c>
      <c r="T14" s="26">
        <v>3922.5483275867996</v>
      </c>
      <c r="U14" s="26">
        <v>2552.3905622389998</v>
      </c>
      <c r="V14" s="209">
        <v>27238.645729699521</v>
      </c>
      <c r="W14" s="26">
        <v>784.8000427252</v>
      </c>
      <c r="X14" s="26">
        <v>4181.8136062366202</v>
      </c>
      <c r="Y14" s="26">
        <v>997.20090935899998</v>
      </c>
      <c r="Z14" s="26">
        <v>265.02980292975002</v>
      </c>
      <c r="AA14" s="26">
        <v>892.86581184710008</v>
      </c>
      <c r="AB14" s="209">
        <f t="shared" si="0"/>
        <v>7121.710173097671</v>
      </c>
      <c r="AC14" s="26">
        <v>1760.8115474648</v>
      </c>
      <c r="AD14" s="26">
        <v>870.73620080520004</v>
      </c>
      <c r="AE14" s="26">
        <v>751.76895651999996</v>
      </c>
      <c r="AF14" s="26">
        <v>604.92741648157539</v>
      </c>
      <c r="AG14" s="26">
        <v>176.39724775779001</v>
      </c>
      <c r="AH14" s="26">
        <v>341.4287862466</v>
      </c>
      <c r="AI14" s="26">
        <v>4024.2719958383996</v>
      </c>
      <c r="AJ14" s="209">
        <f t="shared" si="1"/>
        <v>8530.3421511143642</v>
      </c>
      <c r="AK14" s="282">
        <v>70652.797900366408</v>
      </c>
      <c r="AL14" s="45"/>
    </row>
    <row r="15" spans="1:38" x14ac:dyDescent="0.3">
      <c r="A15" s="253" t="s">
        <v>212</v>
      </c>
      <c r="B15" s="229">
        <v>6528.6471017746007</v>
      </c>
      <c r="C15" s="229">
        <v>8276.1374347812198</v>
      </c>
      <c r="D15" s="229">
        <v>6466.778944892485</v>
      </c>
      <c r="E15" s="209">
        <v>21271.563481448306</v>
      </c>
      <c r="F15" s="229">
        <v>13664.820500255144</v>
      </c>
      <c r="G15" s="229">
        <v>12002.438811398657</v>
      </c>
      <c r="H15" s="229">
        <v>3619.7036685439634</v>
      </c>
      <c r="I15" s="229">
        <v>13771.177470501487</v>
      </c>
      <c r="J15" s="229">
        <v>19059.968141960715</v>
      </c>
      <c r="K15" s="229">
        <v>21683.742063626458</v>
      </c>
      <c r="L15" s="229">
        <v>72645.431603538396</v>
      </c>
      <c r="M15" s="229">
        <v>40348.909240051682</v>
      </c>
      <c r="N15" s="209">
        <v>196796.1914998765</v>
      </c>
      <c r="O15" s="229">
        <v>29561.554927257719</v>
      </c>
      <c r="P15" s="229">
        <v>37995.156907724151</v>
      </c>
      <c r="Q15" s="26">
        <v>1736.3365612807766</v>
      </c>
      <c r="R15" s="26">
        <v>4657.6840657465691</v>
      </c>
      <c r="S15" s="26">
        <v>32259.010434595119</v>
      </c>
      <c r="T15" s="26">
        <v>14592.658793139239</v>
      </c>
      <c r="U15" s="26">
        <v>14228.158294653298</v>
      </c>
      <c r="V15" s="209">
        <v>135030.55998439685</v>
      </c>
      <c r="W15" s="26">
        <v>29864.437620076551</v>
      </c>
      <c r="X15" s="26">
        <v>82009.936427540815</v>
      </c>
      <c r="Y15" s="26">
        <v>3908.261361909128</v>
      </c>
      <c r="Z15" s="26">
        <v>8384.5560765415321</v>
      </c>
      <c r="AA15" s="26">
        <v>57425.096317877018</v>
      </c>
      <c r="AB15" s="209">
        <f t="shared" si="0"/>
        <v>181592.28780394504</v>
      </c>
      <c r="AC15" s="26">
        <v>47590.918020725352</v>
      </c>
      <c r="AD15" s="26">
        <v>42050.342936582543</v>
      </c>
      <c r="AE15" s="26">
        <v>75075.68541733516</v>
      </c>
      <c r="AF15" s="26">
        <v>72293.679301689903</v>
      </c>
      <c r="AG15" s="26">
        <v>54923.979961094316</v>
      </c>
      <c r="AH15" s="26">
        <v>55865.172238071929</v>
      </c>
      <c r="AI15" s="26">
        <v>70193.432335501449</v>
      </c>
      <c r="AJ15" s="209">
        <f t="shared" si="1"/>
        <v>417993.21021100064</v>
      </c>
      <c r="AK15" s="77">
        <v>952683.81298066746</v>
      </c>
      <c r="AL15" s="45"/>
    </row>
    <row r="16" spans="1:38" x14ac:dyDescent="0.3">
      <c r="A16" s="254" t="s">
        <v>225</v>
      </c>
      <c r="B16" s="26">
        <v>2026.6774006916091</v>
      </c>
      <c r="C16" s="26">
        <v>3420.8113510887351</v>
      </c>
      <c r="D16" s="26">
        <v>2820.4989145154436</v>
      </c>
      <c r="E16" s="209">
        <v>8267.9876662957886</v>
      </c>
      <c r="F16" s="26">
        <v>2394.416694733452</v>
      </c>
      <c r="G16" s="26">
        <v>2033.6801403892882</v>
      </c>
      <c r="H16" s="26">
        <v>1182.2912498273797</v>
      </c>
      <c r="I16" s="26">
        <v>2455.9548678341389</v>
      </c>
      <c r="J16" s="26">
        <v>2823.7007333815504</v>
      </c>
      <c r="K16" s="26">
        <v>2098.1922137170723</v>
      </c>
      <c r="L16" s="26">
        <v>9153.0393698304288</v>
      </c>
      <c r="M16" s="26">
        <v>7567.7269595685893</v>
      </c>
      <c r="N16" s="209">
        <v>29709.002229281901</v>
      </c>
      <c r="O16" s="26">
        <v>3404.5301229219558</v>
      </c>
      <c r="P16" s="26">
        <v>7623.2933108110883</v>
      </c>
      <c r="Q16" s="26">
        <v>1541.263586868994</v>
      </c>
      <c r="R16" s="26">
        <v>2158.2963823853065</v>
      </c>
      <c r="S16" s="26">
        <v>2978.288936866943</v>
      </c>
      <c r="T16" s="26">
        <v>6622.687638604526</v>
      </c>
      <c r="U16" s="26">
        <v>4026.6175004211409</v>
      </c>
      <c r="V16" s="209">
        <v>28354.977478879951</v>
      </c>
      <c r="W16" s="26">
        <v>5568.8747265746033</v>
      </c>
      <c r="X16" s="26">
        <v>20681.498980990767</v>
      </c>
      <c r="Y16" s="26">
        <v>349.41533002108429</v>
      </c>
      <c r="Z16" s="26">
        <v>3661.4117043101578</v>
      </c>
      <c r="AA16" s="26">
        <v>25527.742284959375</v>
      </c>
      <c r="AB16" s="209">
        <f t="shared" si="0"/>
        <v>55788.943026855988</v>
      </c>
      <c r="AC16" s="26">
        <v>37926.088472914038</v>
      </c>
      <c r="AD16" s="26">
        <v>32542.991612147292</v>
      </c>
      <c r="AE16" s="26">
        <v>37758.781383986403</v>
      </c>
      <c r="AF16" s="26">
        <v>52165.746923112412</v>
      </c>
      <c r="AG16" s="26">
        <v>43141.40672110251</v>
      </c>
      <c r="AH16" s="26">
        <v>48680.742928620479</v>
      </c>
      <c r="AI16" s="26">
        <v>31707.349265242614</v>
      </c>
      <c r="AJ16" s="209">
        <f t="shared" si="1"/>
        <v>283923.10730712576</v>
      </c>
      <c r="AK16" s="282">
        <v>406044.0177084395</v>
      </c>
      <c r="AL16" s="45"/>
    </row>
    <row r="17" spans="1:38" x14ac:dyDescent="0.3">
      <c r="A17" s="254" t="s">
        <v>95</v>
      </c>
      <c r="B17" s="26">
        <v>334.91454640187544</v>
      </c>
      <c r="C17" s="26">
        <v>3135.6857052436758</v>
      </c>
      <c r="D17" s="26">
        <v>1151.0755093760793</v>
      </c>
      <c r="E17" s="209">
        <v>4621.67576102163</v>
      </c>
      <c r="F17" s="26">
        <v>3923.8232251260106</v>
      </c>
      <c r="G17" s="26">
        <v>1714.4634796790813</v>
      </c>
      <c r="H17" s="26">
        <v>384.00462721392643</v>
      </c>
      <c r="I17" s="26">
        <v>2016.0852183200566</v>
      </c>
      <c r="J17" s="26">
        <v>1271.6776974447935</v>
      </c>
      <c r="K17" s="26">
        <v>1390.8459151101479</v>
      </c>
      <c r="L17" s="26">
        <v>11668.364102949798</v>
      </c>
      <c r="M17" s="26">
        <v>7333.17178924173</v>
      </c>
      <c r="N17" s="209">
        <v>29702.436055085542</v>
      </c>
      <c r="O17" s="26">
        <v>1487.4931341644776</v>
      </c>
      <c r="P17" s="26">
        <v>8790.2228493616585</v>
      </c>
      <c r="Q17" s="26">
        <v>86.797454860462508</v>
      </c>
      <c r="R17" s="26">
        <v>331.73795401492993</v>
      </c>
      <c r="S17" s="26">
        <v>763.22521073104087</v>
      </c>
      <c r="T17" s="26">
        <v>192.75092630270399</v>
      </c>
      <c r="U17" s="26">
        <v>383.11608673323605</v>
      </c>
      <c r="V17" s="209">
        <v>12035.343616168511</v>
      </c>
      <c r="W17" s="26">
        <v>5686.1082014074918</v>
      </c>
      <c r="X17" s="26">
        <v>14790.200586066601</v>
      </c>
      <c r="Y17" s="26">
        <v>705.88996438476624</v>
      </c>
      <c r="Z17" s="26">
        <v>676.41397846064422</v>
      </c>
      <c r="AA17" s="26">
        <v>14601.232253891079</v>
      </c>
      <c r="AB17" s="209">
        <f t="shared" si="0"/>
        <v>36459.844984210584</v>
      </c>
      <c r="AC17" s="26">
        <v>2845.1360078931457</v>
      </c>
      <c r="AD17" s="26">
        <v>209.7752553293343</v>
      </c>
      <c r="AE17" s="26">
        <v>5844.2461208838231</v>
      </c>
      <c r="AF17" s="26">
        <v>13347.201178327672</v>
      </c>
      <c r="AG17" s="26">
        <v>578.46525152459446</v>
      </c>
      <c r="AH17" s="26">
        <v>1467.6483111612545</v>
      </c>
      <c r="AI17" s="26">
        <v>5171.6694229708746</v>
      </c>
      <c r="AJ17" s="209">
        <f t="shared" si="1"/>
        <v>29464.141548090698</v>
      </c>
      <c r="AK17" s="282">
        <v>112283.44196457697</v>
      </c>
      <c r="AL17" s="45"/>
    </row>
    <row r="18" spans="1:38" x14ac:dyDescent="0.3">
      <c r="A18" s="254" t="s">
        <v>93</v>
      </c>
      <c r="B18" s="26">
        <v>4167.0551546811157</v>
      </c>
      <c r="C18" s="26">
        <v>1719.6403784488093</v>
      </c>
      <c r="D18" s="26">
        <v>2495.2045210009614</v>
      </c>
      <c r="E18" s="209">
        <v>8381.9000541308869</v>
      </c>
      <c r="F18" s="26">
        <v>7346.5805803956819</v>
      </c>
      <c r="G18" s="26">
        <v>8254.2951913302877</v>
      </c>
      <c r="H18" s="26">
        <v>2053.4077915026573</v>
      </c>
      <c r="I18" s="26">
        <v>9299.137384347292</v>
      </c>
      <c r="J18" s="26">
        <v>14964.589711134373</v>
      </c>
      <c r="K18" s="26">
        <v>18194.703934799236</v>
      </c>
      <c r="L18" s="26">
        <v>51824.028130758161</v>
      </c>
      <c r="M18" s="26">
        <v>25448.010491241359</v>
      </c>
      <c r="N18" s="209">
        <v>137384.75321550906</v>
      </c>
      <c r="O18" s="26">
        <v>24669.531670171284</v>
      </c>
      <c r="P18" s="26">
        <v>21581.640747551406</v>
      </c>
      <c r="Q18" s="26">
        <v>108.27551955131999</v>
      </c>
      <c r="R18" s="26">
        <v>2167.6497293463326</v>
      </c>
      <c r="S18" s="26">
        <v>28517.496286997135</v>
      </c>
      <c r="T18" s="26">
        <v>7777.2202282320086</v>
      </c>
      <c r="U18" s="26">
        <v>9818.4247074989198</v>
      </c>
      <c r="V18" s="209">
        <v>94640.238889348402</v>
      </c>
      <c r="W18" s="26">
        <v>18609.454692094456</v>
      </c>
      <c r="X18" s="26">
        <v>46538.236860483441</v>
      </c>
      <c r="Y18" s="26">
        <v>2852.9560675032776</v>
      </c>
      <c r="Z18" s="26">
        <v>4046.7303937707306</v>
      </c>
      <c r="AA18" s="26">
        <v>17296.121779026565</v>
      </c>
      <c r="AB18" s="209">
        <f t="shared" si="0"/>
        <v>89343.499792878472</v>
      </c>
      <c r="AC18" s="26">
        <v>6819.6935399181712</v>
      </c>
      <c r="AD18" s="26">
        <v>9297.5760691059168</v>
      </c>
      <c r="AE18" s="26">
        <v>31472.657912464932</v>
      </c>
      <c r="AF18" s="26">
        <v>6780.7312002498293</v>
      </c>
      <c r="AG18" s="26">
        <v>11204.107988467209</v>
      </c>
      <c r="AH18" s="26">
        <v>5716.7809982901936</v>
      </c>
      <c r="AI18" s="26">
        <v>33314.413647287955</v>
      </c>
      <c r="AJ18" s="209">
        <f t="shared" si="1"/>
        <v>104605.96135578421</v>
      </c>
      <c r="AK18" s="282">
        <v>434356.35330765095</v>
      </c>
      <c r="AL18" s="45"/>
    </row>
    <row r="19" spans="1:38" x14ac:dyDescent="0.3">
      <c r="A19" s="253" t="s">
        <v>96</v>
      </c>
      <c r="B19" s="259">
        <v>906.56209162019104</v>
      </c>
      <c r="C19" s="259">
        <v>8737.2710998456459</v>
      </c>
      <c r="D19" s="259">
        <v>897.30741146346986</v>
      </c>
      <c r="E19" s="209">
        <v>10541.140602929307</v>
      </c>
      <c r="F19" s="259">
        <v>12419.214713912708</v>
      </c>
      <c r="G19" s="259">
        <v>14946.367159853158</v>
      </c>
      <c r="H19" s="259">
        <v>6402.721539759159</v>
      </c>
      <c r="I19" s="259">
        <v>10147.255887344581</v>
      </c>
      <c r="J19" s="259">
        <v>8737.9735438018088</v>
      </c>
      <c r="K19" s="259">
        <v>10533.361842312439</v>
      </c>
      <c r="L19" s="259">
        <v>9654.8164985469448</v>
      </c>
      <c r="M19" s="259">
        <v>13172.152570375636</v>
      </c>
      <c r="N19" s="209">
        <v>86013.863755906437</v>
      </c>
      <c r="O19" s="259">
        <v>6362.3018374469348</v>
      </c>
      <c r="P19" s="259">
        <v>5997.509137725041</v>
      </c>
      <c r="Q19" s="259">
        <v>3758.706457029029</v>
      </c>
      <c r="R19" s="259">
        <v>7316.9602984081803</v>
      </c>
      <c r="S19" s="259">
        <v>6233.50497993112</v>
      </c>
      <c r="T19" s="259">
        <v>6427.2729494773776</v>
      </c>
      <c r="U19" s="259">
        <v>5839.7635701818399</v>
      </c>
      <c r="V19" s="209">
        <v>41936.019230199527</v>
      </c>
      <c r="W19" s="259">
        <v>10361.29291168579</v>
      </c>
      <c r="X19" s="259">
        <v>9206.9877090914415</v>
      </c>
      <c r="Y19" s="259">
        <v>2805.4622287356146</v>
      </c>
      <c r="Z19" s="259">
        <v>12709.648966166505</v>
      </c>
      <c r="AA19" s="259">
        <v>22767.71913416847</v>
      </c>
      <c r="AB19" s="209">
        <f t="shared" si="0"/>
        <v>57851.110949847818</v>
      </c>
      <c r="AC19" s="259">
        <v>13001.32298964346</v>
      </c>
      <c r="AD19" s="259">
        <v>13478.247766205279</v>
      </c>
      <c r="AE19" s="259">
        <v>17540.849200518976</v>
      </c>
      <c r="AF19" s="259">
        <v>10750.566879970194</v>
      </c>
      <c r="AG19" s="259">
        <v>15537.423417671431</v>
      </c>
      <c r="AH19" s="259">
        <v>8062.5339051128767</v>
      </c>
      <c r="AI19" s="259">
        <v>10178.334449972166</v>
      </c>
      <c r="AJ19" s="209">
        <f t="shared" si="1"/>
        <v>88549.278609094399</v>
      </c>
      <c r="AK19" s="281">
        <v>284891.41314797755</v>
      </c>
      <c r="AL19" s="45"/>
    </row>
    <row r="20" spans="1:38" x14ac:dyDescent="0.3">
      <c r="A20" s="254" t="s">
        <v>213</v>
      </c>
      <c r="B20" s="26">
        <v>862.72717440220003</v>
      </c>
      <c r="C20" s="26">
        <v>7911.5843286889058</v>
      </c>
      <c r="D20" s="26">
        <v>720.59390850617376</v>
      </c>
      <c r="E20" s="209">
        <v>9494.9054115972813</v>
      </c>
      <c r="F20" s="26">
        <v>11066.52317732667</v>
      </c>
      <c r="G20" s="26">
        <v>13826.903921436067</v>
      </c>
      <c r="H20" s="26">
        <v>5581.5777630355997</v>
      </c>
      <c r="I20" s="26">
        <v>9139.3329355129645</v>
      </c>
      <c r="J20" s="26">
        <v>7213.6965816474622</v>
      </c>
      <c r="K20" s="26">
        <v>8061.7233731593387</v>
      </c>
      <c r="L20" s="26">
        <v>7619.2022286755</v>
      </c>
      <c r="M20" s="26">
        <v>11413.455791246157</v>
      </c>
      <c r="N20" s="209">
        <v>73922.415772039763</v>
      </c>
      <c r="O20" s="26">
        <v>5812.1623403468657</v>
      </c>
      <c r="P20" s="26">
        <v>5244.0464395307208</v>
      </c>
      <c r="Q20" s="26">
        <v>3681.8251121767289</v>
      </c>
      <c r="R20" s="26">
        <v>6566.1005942187303</v>
      </c>
      <c r="S20" s="26">
        <v>5491.8871834244001</v>
      </c>
      <c r="T20" s="26">
        <v>6196.5247981622379</v>
      </c>
      <c r="U20" s="26">
        <v>4582.4566491855003</v>
      </c>
      <c r="V20" s="209">
        <v>37575.003117045184</v>
      </c>
      <c r="W20" s="26">
        <v>9905.5211966217994</v>
      </c>
      <c r="X20" s="26">
        <v>8435.3317089994998</v>
      </c>
      <c r="Y20" s="26">
        <v>2707.6379807279995</v>
      </c>
      <c r="Z20" s="26">
        <v>11414.136249692001</v>
      </c>
      <c r="AA20" s="26">
        <v>20727.967961375998</v>
      </c>
      <c r="AB20" s="209">
        <f t="shared" si="0"/>
        <v>53190.595097417303</v>
      </c>
      <c r="AC20" s="26">
        <v>12394.866977421401</v>
      </c>
      <c r="AD20" s="26">
        <v>10088.025500876312</v>
      </c>
      <c r="AE20" s="26">
        <v>16692.386767304954</v>
      </c>
      <c r="AF20" s="26">
        <v>9574.1852928319786</v>
      </c>
      <c r="AG20" s="26">
        <v>13868.5511198114</v>
      </c>
      <c r="AH20" s="26">
        <v>6985.9390309149903</v>
      </c>
      <c r="AI20" s="26">
        <v>7402.1219709837997</v>
      </c>
      <c r="AJ20" s="209">
        <f t="shared" si="1"/>
        <v>77006.076660144841</v>
      </c>
      <c r="AK20" s="281">
        <v>251188.99605824443</v>
      </c>
      <c r="AL20" s="45"/>
    </row>
    <row r="21" spans="1:38" x14ac:dyDescent="0.3">
      <c r="A21" s="254" t="s">
        <v>97</v>
      </c>
      <c r="B21" s="26">
        <v>852.16448152220005</v>
      </c>
      <c r="C21" s="26">
        <v>7828.3407725328016</v>
      </c>
      <c r="D21" s="26">
        <v>709.25798105140575</v>
      </c>
      <c r="E21" s="209">
        <v>9389.7632351064076</v>
      </c>
      <c r="F21" s="26">
        <v>9804.6332051666705</v>
      </c>
      <c r="G21" s="26">
        <v>12509.631195421638</v>
      </c>
      <c r="H21" s="26">
        <v>928.29189778359989</v>
      </c>
      <c r="I21" s="26">
        <v>6941.3375164129657</v>
      </c>
      <c r="J21" s="26">
        <v>2276.7645638168497</v>
      </c>
      <c r="K21" s="26">
        <v>6636.1710989056392</v>
      </c>
      <c r="L21" s="26">
        <v>4769.6010302639997</v>
      </c>
      <c r="M21" s="26">
        <v>10893.863474707998</v>
      </c>
      <c r="N21" s="209">
        <v>54760.293982479365</v>
      </c>
      <c r="O21" s="26">
        <v>2356.3877983628649</v>
      </c>
      <c r="P21" s="26">
        <v>634.0837923972199</v>
      </c>
      <c r="Q21" s="26">
        <v>23.472733247333998</v>
      </c>
      <c r="R21" s="26">
        <v>170.94460038272999</v>
      </c>
      <c r="S21" s="26">
        <v>766.94192725369987</v>
      </c>
      <c r="T21" s="26">
        <v>4642.9298908320379</v>
      </c>
      <c r="U21" s="26">
        <v>1686.2241986275001</v>
      </c>
      <c r="V21" s="209">
        <v>10280.984941103387</v>
      </c>
      <c r="W21" s="26">
        <v>6708.1808912749057</v>
      </c>
      <c r="X21" s="26">
        <v>873.52223780940005</v>
      </c>
      <c r="Y21" s="26">
        <v>170.36963927399998</v>
      </c>
      <c r="Z21" s="26">
        <v>1308.870979752</v>
      </c>
      <c r="AA21" s="26">
        <v>7328.6691728159994</v>
      </c>
      <c r="AB21" s="209">
        <f t="shared" si="0"/>
        <v>16389.612920926305</v>
      </c>
      <c r="AC21" s="26">
        <v>11998.898741155777</v>
      </c>
      <c r="AD21" s="26">
        <v>9380.9312654189125</v>
      </c>
      <c r="AE21" s="26">
        <v>15190.083718418318</v>
      </c>
      <c r="AF21" s="26">
        <v>9329.8514713599779</v>
      </c>
      <c r="AG21" s="26">
        <v>13058.222616876201</v>
      </c>
      <c r="AH21" s="26">
        <v>6902.3731169149905</v>
      </c>
      <c r="AI21" s="26">
        <v>7330.1006467257994</v>
      </c>
      <c r="AJ21" s="209">
        <f t="shared" si="1"/>
        <v>73190.461576869973</v>
      </c>
      <c r="AK21" s="282">
        <v>164011.11665648545</v>
      </c>
      <c r="AL21" s="45"/>
    </row>
    <row r="22" spans="1:38" x14ac:dyDescent="0.3">
      <c r="A22" s="254" t="s">
        <v>101</v>
      </c>
      <c r="B22" s="26">
        <v>0</v>
      </c>
      <c r="C22" s="26">
        <v>3.0928525299132001</v>
      </c>
      <c r="D22" s="26">
        <v>0</v>
      </c>
      <c r="E22" s="209">
        <v>3.0928525299132001</v>
      </c>
      <c r="F22" s="26">
        <v>13.95113750487968</v>
      </c>
      <c r="G22" s="26">
        <v>17.063145851639998</v>
      </c>
      <c r="H22" s="26">
        <v>0</v>
      </c>
      <c r="I22" s="26">
        <v>21.256688421600003</v>
      </c>
      <c r="J22" s="26">
        <v>203.35682008374997</v>
      </c>
      <c r="K22" s="26">
        <v>0</v>
      </c>
      <c r="L22" s="26">
        <v>0</v>
      </c>
      <c r="M22" s="26">
        <v>0</v>
      </c>
      <c r="N22" s="209">
        <v>255.62779186186964</v>
      </c>
      <c r="O22" s="26">
        <v>14.792151302264914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09">
        <v>14.792151302264914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09">
        <f t="shared" si="0"/>
        <v>0</v>
      </c>
      <c r="AC22" s="26">
        <v>38.532597602018001</v>
      </c>
      <c r="AD22" s="26">
        <v>0</v>
      </c>
      <c r="AE22" s="26">
        <v>0</v>
      </c>
      <c r="AF22" s="26">
        <v>0.93679508797950006</v>
      </c>
      <c r="AG22" s="26">
        <v>0</v>
      </c>
      <c r="AH22" s="26">
        <v>0</v>
      </c>
      <c r="AI22" s="26">
        <v>0</v>
      </c>
      <c r="AJ22" s="209">
        <f t="shared" si="1"/>
        <v>39.469392689997498</v>
      </c>
      <c r="AK22" s="35">
        <v>312.98218838404523</v>
      </c>
      <c r="AL22" s="45"/>
    </row>
    <row r="23" spans="1:38" x14ac:dyDescent="0.3">
      <c r="A23" s="254" t="s">
        <v>98</v>
      </c>
      <c r="B23" s="26">
        <v>10.562692879999998</v>
      </c>
      <c r="C23" s="26">
        <v>83.243556156103992</v>
      </c>
      <c r="D23" s="26">
        <v>11.335927454767999</v>
      </c>
      <c r="E23" s="209">
        <v>105.14217649087199</v>
      </c>
      <c r="F23" s="26">
        <v>1261.8899721599998</v>
      </c>
      <c r="G23" s="26">
        <v>1317.2727260144288</v>
      </c>
      <c r="H23" s="26">
        <v>4653.2858652519999</v>
      </c>
      <c r="I23" s="26">
        <v>2197.9954191000002</v>
      </c>
      <c r="J23" s="26">
        <v>4936.9320178306125</v>
      </c>
      <c r="K23" s="26">
        <v>1425.5522742537</v>
      </c>
      <c r="L23" s="26">
        <v>2849.6011984114998</v>
      </c>
      <c r="M23" s="26">
        <v>519.59231653816005</v>
      </c>
      <c r="N23" s="209">
        <v>19162.121789560402</v>
      </c>
      <c r="O23" s="26">
        <v>3455.7745419840003</v>
      </c>
      <c r="P23" s="26">
        <v>4609.9626471335005</v>
      </c>
      <c r="Q23" s="26">
        <v>3658.3523789293949</v>
      </c>
      <c r="R23" s="26">
        <v>6395.1559938360006</v>
      </c>
      <c r="S23" s="26">
        <v>4724.9452561707003</v>
      </c>
      <c r="T23" s="26">
        <v>1553.5949073302002</v>
      </c>
      <c r="U23" s="26">
        <v>2896.2324505580004</v>
      </c>
      <c r="V23" s="209">
        <v>27294.018175941797</v>
      </c>
      <c r="W23" s="26">
        <v>3197.3403053468933</v>
      </c>
      <c r="X23" s="26">
        <v>7561.8094711901003</v>
      </c>
      <c r="Y23" s="26">
        <v>2537.2683414539997</v>
      </c>
      <c r="Z23" s="26">
        <v>10105.265269940001</v>
      </c>
      <c r="AA23" s="26">
        <v>13399.29878856</v>
      </c>
      <c r="AB23" s="209">
        <f t="shared" si="0"/>
        <v>36800.982176490994</v>
      </c>
      <c r="AC23" s="26">
        <v>395.9682362656248</v>
      </c>
      <c r="AD23" s="26">
        <v>707.09423545740003</v>
      </c>
      <c r="AE23" s="26">
        <v>1502.3030488866343</v>
      </c>
      <c r="AF23" s="26">
        <v>244.33382147200001</v>
      </c>
      <c r="AG23" s="26">
        <v>810.32850293519994</v>
      </c>
      <c r="AH23" s="26">
        <v>83.565914000000006</v>
      </c>
      <c r="AI23" s="26">
        <v>72.021324257999993</v>
      </c>
      <c r="AJ23" s="209">
        <f t="shared" si="1"/>
        <v>3815.615083274859</v>
      </c>
      <c r="AK23" s="35">
        <v>87177.879401758953</v>
      </c>
      <c r="AL23" s="91"/>
    </row>
    <row r="24" spans="1:38" x14ac:dyDescent="0.3">
      <c r="A24" s="254" t="s">
        <v>226</v>
      </c>
      <c r="B24" s="26">
        <v>1.0881671014999998</v>
      </c>
      <c r="C24" s="26">
        <v>114.677108676948</v>
      </c>
      <c r="D24" s="26">
        <v>4.0231373345639998</v>
      </c>
      <c r="E24" s="209">
        <v>119.788413113012</v>
      </c>
      <c r="F24" s="26">
        <v>356.82045276964004</v>
      </c>
      <c r="G24" s="26">
        <v>90.958033358089992</v>
      </c>
      <c r="H24" s="26">
        <v>148.62109026058999</v>
      </c>
      <c r="I24" s="26">
        <v>306.26271754428001</v>
      </c>
      <c r="J24" s="26">
        <v>1162.4456784262484</v>
      </c>
      <c r="K24" s="26">
        <v>242.49516709889997</v>
      </c>
      <c r="L24" s="26">
        <v>123.837868086</v>
      </c>
      <c r="M24" s="26">
        <v>352.39579797765003</v>
      </c>
      <c r="N24" s="209">
        <v>2783.8368055213982</v>
      </c>
      <c r="O24" s="26">
        <v>202.98625050528</v>
      </c>
      <c r="P24" s="26">
        <v>64.219640697480003</v>
      </c>
      <c r="Q24" s="26">
        <v>76.881344852300003</v>
      </c>
      <c r="R24" s="26">
        <v>719.44396080799993</v>
      </c>
      <c r="S24" s="26">
        <v>347.24991128701998</v>
      </c>
      <c r="T24" s="26">
        <v>53.386583931360001</v>
      </c>
      <c r="U24" s="26">
        <v>17.887318439999998</v>
      </c>
      <c r="V24" s="209">
        <v>1482.05501052144</v>
      </c>
      <c r="W24" s="26">
        <v>89.319524517630001</v>
      </c>
      <c r="X24" s="26">
        <v>422.20193120490001</v>
      </c>
      <c r="Y24" s="26">
        <v>89.013815301640008</v>
      </c>
      <c r="Z24" s="26">
        <v>1284.7019902649999</v>
      </c>
      <c r="AA24" s="26">
        <v>1698.5773765070001</v>
      </c>
      <c r="AB24" s="209">
        <f t="shared" si="0"/>
        <v>3583.8146377961702</v>
      </c>
      <c r="AC24" s="26">
        <v>90.300634375764346</v>
      </c>
      <c r="AD24" s="26">
        <v>432.33122577910257</v>
      </c>
      <c r="AE24" s="26">
        <v>73.555875681542474</v>
      </c>
      <c r="AF24" s="26">
        <v>166.82125176468</v>
      </c>
      <c r="AG24" s="26">
        <v>158.65612847387999</v>
      </c>
      <c r="AH24" s="26">
        <v>106.9355040864</v>
      </c>
      <c r="AI24" s="26">
        <v>2.7926418238992001</v>
      </c>
      <c r="AJ24" s="209">
        <f t="shared" si="1"/>
        <v>1031.3932619852687</v>
      </c>
      <c r="AK24" s="35">
        <v>9000.8881289372875</v>
      </c>
      <c r="AL24" s="45"/>
    </row>
    <row r="25" spans="1:38" x14ac:dyDescent="0.3">
      <c r="A25" s="254" t="s">
        <v>227</v>
      </c>
      <c r="B25" s="26">
        <v>14.765760315620998</v>
      </c>
      <c r="C25" s="26">
        <v>385.52817431689334</v>
      </c>
      <c r="D25" s="26">
        <v>30.100704113991995</v>
      </c>
      <c r="E25" s="209">
        <v>430.3946387465063</v>
      </c>
      <c r="F25" s="26">
        <v>630.34842965819996</v>
      </c>
      <c r="G25" s="26">
        <v>270.48780960719995</v>
      </c>
      <c r="H25" s="26">
        <v>0</v>
      </c>
      <c r="I25" s="26">
        <v>60.924346307999997</v>
      </c>
      <c r="J25" s="26">
        <v>0</v>
      </c>
      <c r="K25" s="26">
        <v>1085.303867909</v>
      </c>
      <c r="L25" s="26">
        <v>103.56014924007999</v>
      </c>
      <c r="M25" s="26">
        <v>647.38460688719999</v>
      </c>
      <c r="N25" s="209">
        <v>2798.0092096096796</v>
      </c>
      <c r="O25" s="26">
        <v>39.883420583608853</v>
      </c>
      <c r="P25" s="26">
        <v>0</v>
      </c>
      <c r="Q25" s="26">
        <v>0</v>
      </c>
      <c r="R25" s="26">
        <v>0</v>
      </c>
      <c r="S25" s="26">
        <v>0</v>
      </c>
      <c r="T25" s="26">
        <v>16.898344347239998</v>
      </c>
      <c r="U25" s="26">
        <v>171.60294261263999</v>
      </c>
      <c r="V25" s="209">
        <v>228.38470754348884</v>
      </c>
      <c r="W25" s="26">
        <v>83.755601810880009</v>
      </c>
      <c r="X25" s="26">
        <v>33.204122877761996</v>
      </c>
      <c r="Y25" s="26">
        <v>0</v>
      </c>
      <c r="Z25" s="26">
        <v>0</v>
      </c>
      <c r="AA25" s="26">
        <v>341.17379628547002</v>
      </c>
      <c r="AB25" s="209">
        <f t="shared" si="0"/>
        <v>458.133520974112</v>
      </c>
      <c r="AC25" s="26">
        <v>417.65714747668886</v>
      </c>
      <c r="AD25" s="26">
        <v>2552.9994527051999</v>
      </c>
      <c r="AE25" s="26">
        <v>645.99696372140579</v>
      </c>
      <c r="AF25" s="26">
        <v>927.63584610126179</v>
      </c>
      <c r="AG25" s="26">
        <v>759.77411839469994</v>
      </c>
      <c r="AH25" s="26">
        <v>733.41672656280002</v>
      </c>
      <c r="AI25" s="26">
        <v>2593.5341930676468</v>
      </c>
      <c r="AJ25" s="209">
        <f t="shared" si="1"/>
        <v>8631.0144480297022</v>
      </c>
      <c r="AK25" s="35">
        <v>12545.936524903489</v>
      </c>
      <c r="AL25" s="45"/>
    </row>
    <row r="26" spans="1:38" x14ac:dyDescent="0.3">
      <c r="A26" s="254" t="s">
        <v>228</v>
      </c>
      <c r="B26" s="26">
        <v>27.980989800869999</v>
      </c>
      <c r="C26" s="26">
        <v>325.48148816289995</v>
      </c>
      <c r="D26" s="26">
        <v>142.58966150873999</v>
      </c>
      <c r="E26" s="209">
        <v>496.05213947250996</v>
      </c>
      <c r="F26" s="26">
        <v>365.5226541582</v>
      </c>
      <c r="G26" s="26">
        <v>758.0173954518001</v>
      </c>
      <c r="H26" s="26">
        <v>672.52268646296989</v>
      </c>
      <c r="I26" s="26">
        <v>640.73588797933496</v>
      </c>
      <c r="J26" s="26">
        <v>361.8312837281</v>
      </c>
      <c r="K26" s="26">
        <v>1143.8394341452001</v>
      </c>
      <c r="L26" s="26">
        <v>1808.2162525453641</v>
      </c>
      <c r="M26" s="26">
        <v>758.91637426462796</v>
      </c>
      <c r="N26" s="209">
        <v>6509.6019687355974</v>
      </c>
      <c r="O26" s="26">
        <v>307.26982601117999</v>
      </c>
      <c r="P26" s="26">
        <v>689.24305749684004</v>
      </c>
      <c r="Q26" s="26">
        <v>0</v>
      </c>
      <c r="R26" s="26">
        <v>31.415743381449996</v>
      </c>
      <c r="S26" s="26">
        <v>394.36788521969999</v>
      </c>
      <c r="T26" s="26">
        <v>160.46322303654</v>
      </c>
      <c r="U26" s="26">
        <v>1067.8166599437</v>
      </c>
      <c r="V26" s="209">
        <v>2650.5763950894097</v>
      </c>
      <c r="W26" s="26">
        <v>282.69658873547996</v>
      </c>
      <c r="X26" s="26">
        <v>316.24994600927999</v>
      </c>
      <c r="Y26" s="26">
        <v>8.8104327059749998</v>
      </c>
      <c r="Z26" s="26">
        <v>10.810726209506001</v>
      </c>
      <c r="AA26" s="26">
        <v>0</v>
      </c>
      <c r="AB26" s="209">
        <f t="shared" si="0"/>
        <v>618.56769366024093</v>
      </c>
      <c r="AC26" s="26">
        <v>98.498230369604912</v>
      </c>
      <c r="AD26" s="26">
        <v>404.89158684466406</v>
      </c>
      <c r="AE26" s="26">
        <v>128.90959381107569</v>
      </c>
      <c r="AF26" s="26">
        <v>81.924489272271984</v>
      </c>
      <c r="AG26" s="26">
        <v>750.44205099145006</v>
      </c>
      <c r="AH26" s="26">
        <v>236.24264354868569</v>
      </c>
      <c r="AI26" s="26">
        <v>179.88564409682198</v>
      </c>
      <c r="AJ26" s="209">
        <f t="shared" si="1"/>
        <v>1880.7942389345744</v>
      </c>
      <c r="AK26" s="35">
        <v>12155.592435892331</v>
      </c>
      <c r="AL26" s="45"/>
    </row>
    <row r="27" spans="1:38" x14ac:dyDescent="0.3">
      <c r="A27" s="253" t="s">
        <v>214</v>
      </c>
      <c r="B27" s="262">
        <v>3407.3436852530012</v>
      </c>
      <c r="C27" s="262">
        <v>5171.7673231589051</v>
      </c>
      <c r="D27" s="262">
        <v>2596.0735978816665</v>
      </c>
      <c r="E27" s="209">
        <v>11175.184606293573</v>
      </c>
      <c r="F27" s="262">
        <v>695.09228405788804</v>
      </c>
      <c r="G27" s="262">
        <v>10478.224019110732</v>
      </c>
      <c r="H27" s="262">
        <v>2159.8602560959789</v>
      </c>
      <c r="I27" s="262">
        <v>10616.195335125052</v>
      </c>
      <c r="J27" s="262">
        <v>6381.9023384967686</v>
      </c>
      <c r="K27" s="262">
        <v>2081.5373116110791</v>
      </c>
      <c r="L27" s="262">
        <v>4392.3780314003434</v>
      </c>
      <c r="M27" s="262">
        <v>13251.544778134057</v>
      </c>
      <c r="N27" s="209">
        <v>50056.734354031898</v>
      </c>
      <c r="O27" s="262">
        <v>8681.594331592798</v>
      </c>
      <c r="P27" s="262">
        <v>6150.3062589318388</v>
      </c>
      <c r="Q27" s="262">
        <v>6179.3623310992998</v>
      </c>
      <c r="R27" s="262">
        <v>10204.905919008321</v>
      </c>
      <c r="S27" s="262">
        <v>4897.878871958219</v>
      </c>
      <c r="T27" s="262">
        <v>11964.145761186961</v>
      </c>
      <c r="U27" s="262">
        <v>5052.6939570208333</v>
      </c>
      <c r="V27" s="209">
        <v>53130.88743079827</v>
      </c>
      <c r="W27" s="262">
        <v>7162.7960054861296</v>
      </c>
      <c r="X27" s="262">
        <v>8371.8031107623519</v>
      </c>
      <c r="Y27" s="262">
        <v>6916.3025851205239</v>
      </c>
      <c r="Z27" s="262">
        <v>10694.27986144729</v>
      </c>
      <c r="AA27" s="262">
        <v>8685.1636664625748</v>
      </c>
      <c r="AB27" s="209">
        <f t="shared" si="0"/>
        <v>41830.345229278872</v>
      </c>
      <c r="AC27" s="262">
        <v>12669.604568628642</v>
      </c>
      <c r="AD27" s="262">
        <v>4717.4315885648875</v>
      </c>
      <c r="AE27" s="262">
        <v>3209.912246960143</v>
      </c>
      <c r="AF27" s="262">
        <v>6271.8231778874924</v>
      </c>
      <c r="AG27" s="262">
        <v>1059.3063246887148</v>
      </c>
      <c r="AH27" s="262">
        <v>1144.5190683709343</v>
      </c>
      <c r="AI27" s="262">
        <v>13555.018135780743</v>
      </c>
      <c r="AJ27" s="209">
        <f t="shared" si="1"/>
        <v>42627.615110881554</v>
      </c>
      <c r="AK27" s="281">
        <v>198820.76673128418</v>
      </c>
      <c r="AL27" s="45"/>
    </row>
    <row r="28" spans="1:38" x14ac:dyDescent="0.3">
      <c r="A28" s="254" t="s">
        <v>109</v>
      </c>
      <c r="B28" s="26">
        <v>3056.4849989510431</v>
      </c>
      <c r="C28" s="26">
        <v>4909.1618169268068</v>
      </c>
      <c r="D28" s="26">
        <v>1906.309611951332</v>
      </c>
      <c r="E28" s="209">
        <v>9871.9564278291818</v>
      </c>
      <c r="F28" s="26">
        <v>695.09228405788804</v>
      </c>
      <c r="G28" s="26">
        <v>10427.851099852</v>
      </c>
      <c r="H28" s="26">
        <v>2159.8602560959789</v>
      </c>
      <c r="I28" s="26">
        <v>7415.3042651250526</v>
      </c>
      <c r="J28" s="26">
        <v>6381.9023384967686</v>
      </c>
      <c r="K28" s="26">
        <v>1573.2985353142601</v>
      </c>
      <c r="L28" s="26">
        <v>4387.6159262704996</v>
      </c>
      <c r="M28" s="26">
        <v>12354.096265047257</v>
      </c>
      <c r="N28" s="209">
        <v>45395.020970259706</v>
      </c>
      <c r="O28" s="26">
        <v>7044.6214902600932</v>
      </c>
      <c r="P28" s="26">
        <v>5271.4720603947108</v>
      </c>
      <c r="Q28" s="26">
        <v>6016.0182231162999</v>
      </c>
      <c r="R28" s="26">
        <v>9506.3751951387203</v>
      </c>
      <c r="S28" s="26">
        <v>4183.2151856812598</v>
      </c>
      <c r="T28" s="26">
        <v>6598.0435720408204</v>
      </c>
      <c r="U28" s="26">
        <v>4807.2901788425334</v>
      </c>
      <c r="V28" s="209">
        <v>43427.035905474433</v>
      </c>
      <c r="W28" s="26">
        <v>7133.30220220309</v>
      </c>
      <c r="X28" s="26">
        <v>3652.0148849201928</v>
      </c>
      <c r="Y28" s="26">
        <v>6467.5373821901239</v>
      </c>
      <c r="Z28" s="26">
        <v>10694.27986144729</v>
      </c>
      <c r="AA28" s="26">
        <v>8575.2418283898751</v>
      </c>
      <c r="AB28" s="209">
        <f t="shared" si="0"/>
        <v>36522.376159150568</v>
      </c>
      <c r="AC28" s="26">
        <v>7152.6475486967647</v>
      </c>
      <c r="AD28" s="26">
        <v>4567.1305793785277</v>
      </c>
      <c r="AE28" s="26">
        <v>3148.5937185841649</v>
      </c>
      <c r="AF28" s="26">
        <v>6206.8335075123241</v>
      </c>
      <c r="AG28" s="26">
        <v>953.61616227875481</v>
      </c>
      <c r="AH28" s="26">
        <v>379.78072537845298</v>
      </c>
      <c r="AI28" s="26">
        <v>5311.3076085541761</v>
      </c>
      <c r="AJ28" s="209">
        <f t="shared" si="1"/>
        <v>27719.909850383166</v>
      </c>
      <c r="AK28" s="282">
        <v>162936.29931309703</v>
      </c>
      <c r="AL28" s="45"/>
    </row>
    <row r="29" spans="1:38" x14ac:dyDescent="0.3">
      <c r="A29" s="254" t="s">
        <v>103</v>
      </c>
      <c r="B29" s="26">
        <v>350.85868630195802</v>
      </c>
      <c r="C29" s="26">
        <v>262.60550623209804</v>
      </c>
      <c r="D29" s="26">
        <v>689.76398593033457</v>
      </c>
      <c r="E29" s="209">
        <v>1303.2281784643906</v>
      </c>
      <c r="F29" s="26">
        <v>0</v>
      </c>
      <c r="G29" s="26">
        <v>50.372919258731997</v>
      </c>
      <c r="H29" s="26">
        <v>0</v>
      </c>
      <c r="I29" s="26">
        <v>3200.8910699999997</v>
      </c>
      <c r="J29" s="26">
        <v>0</v>
      </c>
      <c r="K29" s="26">
        <v>508.23877629681903</v>
      </c>
      <c r="L29" s="26">
        <v>4.762105129843599</v>
      </c>
      <c r="M29" s="26">
        <v>897.44851308679995</v>
      </c>
      <c r="N29" s="209">
        <v>4661.7133837721949</v>
      </c>
      <c r="O29" s="26">
        <v>1636.9728413327039</v>
      </c>
      <c r="P29" s="26">
        <v>878.83419853712826</v>
      </c>
      <c r="Q29" s="26">
        <v>163.34410798300001</v>
      </c>
      <c r="R29" s="26">
        <v>698.53072386959991</v>
      </c>
      <c r="S29" s="26">
        <v>714.66368627695897</v>
      </c>
      <c r="T29" s="26">
        <v>5366.1021891461405</v>
      </c>
      <c r="U29" s="26">
        <v>245.4037781783</v>
      </c>
      <c r="V29" s="209">
        <v>9703.8515253238329</v>
      </c>
      <c r="W29" s="26">
        <v>29.493803283040002</v>
      </c>
      <c r="X29" s="26">
        <v>4719.7882258421596</v>
      </c>
      <c r="Y29" s="26">
        <v>448.76520293040005</v>
      </c>
      <c r="Z29" s="26">
        <v>0</v>
      </c>
      <c r="AA29" s="26">
        <v>109.9218380727</v>
      </c>
      <c r="AB29" s="209">
        <f t="shared" si="0"/>
        <v>5307.9690701282989</v>
      </c>
      <c r="AC29" s="26">
        <v>5516.9570199318778</v>
      </c>
      <c r="AD29" s="26">
        <v>150.30100918635975</v>
      </c>
      <c r="AE29" s="26">
        <v>61.318528375977998</v>
      </c>
      <c r="AF29" s="26">
        <v>64.989670375167989</v>
      </c>
      <c r="AG29" s="26">
        <v>105.69016240996</v>
      </c>
      <c r="AH29" s="26">
        <v>764.73834299248142</v>
      </c>
      <c r="AI29" s="26">
        <v>8243.7105272265671</v>
      </c>
      <c r="AJ29" s="209">
        <f t="shared" si="1"/>
        <v>14907.705260498391</v>
      </c>
      <c r="AK29" s="282">
        <v>35884.467418187109</v>
      </c>
      <c r="AL29" s="45"/>
    </row>
    <row r="30" spans="1:38" x14ac:dyDescent="0.3">
      <c r="A30" s="253" t="s">
        <v>219</v>
      </c>
      <c r="B30" s="229">
        <v>31740.551766160002</v>
      </c>
      <c r="C30" s="229">
        <v>35147.175872327651</v>
      </c>
      <c r="D30" s="229">
        <v>335.02126128569398</v>
      </c>
      <c r="E30" s="209">
        <v>67222.748899773345</v>
      </c>
      <c r="F30" s="229">
        <v>1176.4952401490002</v>
      </c>
      <c r="G30" s="229">
        <v>8872.6706068259991</v>
      </c>
      <c r="H30" s="229">
        <v>2168.6511377687998</v>
      </c>
      <c r="I30" s="229">
        <v>332.98614666897998</v>
      </c>
      <c r="J30" s="229">
        <v>1872.4553996900397</v>
      </c>
      <c r="K30" s="229">
        <v>1363.5254993891999</v>
      </c>
      <c r="L30" s="229">
        <v>597.02173483104002</v>
      </c>
      <c r="M30" s="229">
        <v>2171.1558211152001</v>
      </c>
      <c r="N30" s="209">
        <v>18554.961586438258</v>
      </c>
      <c r="O30" s="229">
        <v>1887.5712279296201</v>
      </c>
      <c r="P30" s="229">
        <v>1978.5791325555997</v>
      </c>
      <c r="Q30" s="229">
        <v>178.75759866287999</v>
      </c>
      <c r="R30" s="229">
        <v>1178.3133888476</v>
      </c>
      <c r="S30" s="229">
        <v>4500.6923817179995</v>
      </c>
      <c r="T30" s="229">
        <v>1266.4597642677095</v>
      </c>
      <c r="U30" s="229">
        <v>6651.9588703442996</v>
      </c>
      <c r="V30" s="209">
        <v>17642.332364325706</v>
      </c>
      <c r="W30" s="229">
        <v>1151.7871188353499</v>
      </c>
      <c r="X30" s="229">
        <v>2824.2664385566995</v>
      </c>
      <c r="Y30" s="229">
        <v>5130.1869026445202</v>
      </c>
      <c r="Z30" s="229">
        <v>1287.0744816060001</v>
      </c>
      <c r="AA30" s="229">
        <v>2114.8922769037563</v>
      </c>
      <c r="AB30" s="209">
        <f t="shared" si="0"/>
        <v>12508.207218546326</v>
      </c>
      <c r="AC30" s="229">
        <v>14404.372618909998</v>
      </c>
      <c r="AD30" s="229">
        <v>1413.0192711374855</v>
      </c>
      <c r="AE30" s="229">
        <v>1839.8042196116278</v>
      </c>
      <c r="AF30" s="229">
        <v>116.11879307769</v>
      </c>
      <c r="AG30" s="229">
        <v>284.97962841767998</v>
      </c>
      <c r="AH30" s="229">
        <v>2028.3459521877758</v>
      </c>
      <c r="AI30" s="229">
        <v>3738.2841703540198</v>
      </c>
      <c r="AJ30" s="209">
        <f t="shared" si="1"/>
        <v>23824.924653696275</v>
      </c>
      <c r="AK30" s="281">
        <v>139753.17472277989</v>
      </c>
      <c r="AL30" s="45"/>
    </row>
    <row r="31" spans="1:38" ht="17.25" thickBot="1" x14ac:dyDescent="0.35">
      <c r="A31" s="279" t="s">
        <v>110</v>
      </c>
      <c r="B31" s="275">
        <v>9333.687754388</v>
      </c>
      <c r="C31" s="275">
        <v>630.38573725306162</v>
      </c>
      <c r="D31" s="275">
        <v>118.79974254077166</v>
      </c>
      <c r="E31" s="210">
        <v>10082.873234181834</v>
      </c>
      <c r="F31" s="275">
        <v>1753.1298590355</v>
      </c>
      <c r="G31" s="275">
        <v>0</v>
      </c>
      <c r="H31" s="275">
        <v>1055.782547025</v>
      </c>
      <c r="I31" s="275">
        <v>0</v>
      </c>
      <c r="J31" s="275">
        <v>0</v>
      </c>
      <c r="K31" s="275">
        <v>287.3593426426242</v>
      </c>
      <c r="L31" s="275">
        <v>957.38615711603973</v>
      </c>
      <c r="M31" s="275">
        <v>0</v>
      </c>
      <c r="N31" s="210">
        <v>4053.6579058191637</v>
      </c>
      <c r="O31" s="275">
        <v>747.83015502931005</v>
      </c>
      <c r="P31" s="275">
        <v>4142.3205210637325</v>
      </c>
      <c r="Q31" s="275">
        <v>4140.6294142664156</v>
      </c>
      <c r="R31" s="275">
        <v>800.6518641193029</v>
      </c>
      <c r="S31" s="275">
        <v>223.81092937986003</v>
      </c>
      <c r="T31" s="275">
        <v>1513.5712397259231</v>
      </c>
      <c r="U31" s="275">
        <v>3017.5587209981632</v>
      </c>
      <c r="V31" s="210">
        <v>14586.372844582707</v>
      </c>
      <c r="W31" s="275">
        <v>485.43280216047702</v>
      </c>
      <c r="X31" s="275">
        <v>4134.0639414383786</v>
      </c>
      <c r="Y31" s="275">
        <v>1318.3931862897728</v>
      </c>
      <c r="Z31" s="275">
        <v>14289.333759061761</v>
      </c>
      <c r="AA31" s="275">
        <v>1647.8561735943752</v>
      </c>
      <c r="AB31" s="210">
        <f t="shared" si="0"/>
        <v>21875.079862544768</v>
      </c>
      <c r="AC31" s="275">
        <v>3635.9566816159427</v>
      </c>
      <c r="AD31" s="275">
        <v>2387.7907928204831</v>
      </c>
      <c r="AE31" s="275">
        <v>410.01092526570005</v>
      </c>
      <c r="AF31" s="275">
        <v>228.43816257177963</v>
      </c>
      <c r="AG31" s="275">
        <v>38.298928744340003</v>
      </c>
      <c r="AH31" s="275">
        <v>0</v>
      </c>
      <c r="AI31" s="275">
        <v>0.49990375312499996</v>
      </c>
      <c r="AJ31" s="210">
        <f t="shared" si="1"/>
        <v>6700.9953947713711</v>
      </c>
      <c r="AK31" s="283">
        <v>57298.979241899833</v>
      </c>
      <c r="AL31" s="45"/>
    </row>
    <row r="32" spans="1:38" ht="17.25" thickBot="1" x14ac:dyDescent="0.35">
      <c r="A32" s="280" t="s">
        <v>237</v>
      </c>
      <c r="B32" s="273">
        <v>55746.682254017607</v>
      </c>
      <c r="C32" s="273">
        <v>80687.069016811787</v>
      </c>
      <c r="D32" s="273">
        <v>16124.770103480943</v>
      </c>
      <c r="E32" s="210">
        <v>152558.52137431037</v>
      </c>
      <c r="F32" s="273">
        <v>74986.366586579927</v>
      </c>
      <c r="G32" s="273">
        <v>89245.950016911767</v>
      </c>
      <c r="H32" s="273">
        <v>83639.186229530344</v>
      </c>
      <c r="I32" s="273">
        <v>70057.272766370166</v>
      </c>
      <c r="J32" s="273">
        <v>108055.94865125223</v>
      </c>
      <c r="K32" s="273">
        <v>180254.59059648731</v>
      </c>
      <c r="L32" s="273">
        <v>138689.62908996153</v>
      </c>
      <c r="M32" s="273">
        <v>152843.24907772421</v>
      </c>
      <c r="N32" s="210">
        <v>897772.19301481743</v>
      </c>
      <c r="O32" s="273">
        <v>124161.57144976086</v>
      </c>
      <c r="P32" s="273">
        <v>125441.75748139567</v>
      </c>
      <c r="Q32" s="273">
        <v>91060.258805563964</v>
      </c>
      <c r="R32" s="273">
        <v>154656.88569190481</v>
      </c>
      <c r="S32" s="273">
        <v>113211.1902292505</v>
      </c>
      <c r="T32" s="273">
        <v>89694.211627694531</v>
      </c>
      <c r="U32" s="273">
        <v>172931.78729699724</v>
      </c>
      <c r="V32" s="210">
        <v>871157.66258256766</v>
      </c>
      <c r="W32" s="273">
        <v>89253.923159588536</v>
      </c>
      <c r="X32" s="273">
        <v>180097.03373259905</v>
      </c>
      <c r="Y32" s="273">
        <v>90451.02259115006</v>
      </c>
      <c r="Z32" s="273">
        <v>128234.19919123474</v>
      </c>
      <c r="AA32" s="273">
        <v>218329.45027392855</v>
      </c>
      <c r="AB32" s="210">
        <f t="shared" si="0"/>
        <v>706365.62894850096</v>
      </c>
      <c r="AC32" s="273">
        <v>149555.59774924119</v>
      </c>
      <c r="AD32" s="273">
        <v>169540.69033299998</v>
      </c>
      <c r="AE32" s="273">
        <v>181950.91169025665</v>
      </c>
      <c r="AF32" s="273">
        <v>162992.16250099943</v>
      </c>
      <c r="AG32" s="273">
        <v>124641.90803727032</v>
      </c>
      <c r="AH32" s="273">
        <v>133356.83320896572</v>
      </c>
      <c r="AI32" s="273">
        <v>178859.87212278324</v>
      </c>
      <c r="AJ32" s="210">
        <f t="shared" si="1"/>
        <v>1100897.9756425165</v>
      </c>
      <c r="AK32" s="283">
        <v>3728751.9815627127</v>
      </c>
      <c r="AL32" s="45"/>
    </row>
    <row r="33" spans="1:38" x14ac:dyDescent="0.3">
      <c r="A33" s="942" t="s">
        <v>67</v>
      </c>
      <c r="B33" s="942"/>
      <c r="C33" s="942"/>
      <c r="D33" s="942"/>
      <c r="E33" s="131"/>
      <c r="F33" s="45"/>
      <c r="G33" s="45"/>
      <c r="H33" s="45"/>
      <c r="I33" s="45"/>
      <c r="J33" s="45"/>
      <c r="K33" s="45"/>
      <c r="L33" s="45"/>
      <c r="M33" s="45"/>
      <c r="N33" s="131"/>
      <c r="O33" s="45"/>
      <c r="P33" s="45"/>
      <c r="Q33" s="45"/>
      <c r="R33" s="45"/>
      <c r="S33" s="45"/>
      <c r="T33" s="45"/>
      <c r="U33" s="45"/>
      <c r="V33" s="131"/>
      <c r="W33" s="45"/>
      <c r="X33" s="45"/>
      <c r="Y33" s="45"/>
      <c r="Z33" s="45"/>
      <c r="AA33" s="45"/>
      <c r="AB33" s="131"/>
      <c r="AC33" s="45"/>
      <c r="AD33" s="45"/>
      <c r="AE33" s="45"/>
      <c r="AF33" s="45"/>
      <c r="AG33" s="45"/>
      <c r="AH33" s="45"/>
      <c r="AI33" s="45"/>
      <c r="AJ33" s="131"/>
      <c r="AK33" s="91"/>
      <c r="AL33" s="45"/>
    </row>
    <row r="34" spans="1:38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127"/>
      <c r="AL34" s="45"/>
    </row>
  </sheetData>
  <mergeCells count="1">
    <mergeCell ref="A33:D33"/>
  </mergeCells>
  <pageMargins left="0.7" right="0.7" top="0.75" bottom="0.75" header="0.3" footer="0.3"/>
  <ignoredErrors>
    <ignoredError sqref="AB4:AB21 AB22:AB32" formulaRange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33"/>
  <sheetViews>
    <sheetView workbookViewId="0">
      <selection activeCell="B17" sqref="B17"/>
    </sheetView>
  </sheetViews>
  <sheetFormatPr defaultRowHeight="16.5" x14ac:dyDescent="0.3"/>
  <cols>
    <col min="1" max="1" width="20.140625" style="1" customWidth="1"/>
    <col min="2" max="2" width="11.85546875" style="1" bestFit="1" customWidth="1"/>
    <col min="3" max="4" width="9.140625" style="1"/>
    <col min="5" max="5" width="11.5703125" style="1" bestFit="1" customWidth="1"/>
    <col min="6" max="7" width="9.140625" style="1"/>
    <col min="8" max="8" width="10.5703125" style="1" bestFit="1" customWidth="1"/>
    <col min="9" max="13" width="9.140625" style="1"/>
    <col min="14" max="14" width="8.5703125" style="1" bestFit="1" customWidth="1"/>
    <col min="15" max="18" width="9.140625" style="1"/>
    <col min="19" max="19" width="11.140625" style="1" bestFit="1" customWidth="1"/>
    <col min="20" max="20" width="9.140625" style="1"/>
    <col min="21" max="21" width="13.28515625" style="1" bestFit="1" customWidth="1"/>
    <col min="22" max="22" width="8.5703125" style="1" bestFit="1" customWidth="1"/>
    <col min="23" max="26" width="9.140625" style="1"/>
    <col min="27" max="27" width="9.5703125" style="1" bestFit="1" customWidth="1"/>
    <col min="28" max="28" width="8.5703125" style="1" bestFit="1" customWidth="1"/>
    <col min="29" max="29" width="12.5703125" style="1" bestFit="1" customWidth="1"/>
    <col min="30" max="34" width="9.140625" style="1"/>
    <col min="35" max="35" width="10.42578125" style="1" bestFit="1" customWidth="1"/>
    <col min="36" max="36" width="10" style="1" bestFit="1" customWidth="1"/>
    <col min="37" max="37" width="12.140625" style="1" bestFit="1" customWidth="1"/>
    <col min="38" max="16384" width="9.140625" style="1"/>
  </cols>
  <sheetData>
    <row r="3" spans="1:38" s="92" customFormat="1" ht="17.25" thickBot="1" x14ac:dyDescent="0.35">
      <c r="A3" s="163" t="s">
        <v>320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52"/>
    </row>
    <row r="4" spans="1:38" ht="17.25" thickBot="1" x14ac:dyDescent="0.35">
      <c r="A4" s="11" t="s">
        <v>250</v>
      </c>
      <c r="B4" s="194" t="s">
        <v>32</v>
      </c>
      <c r="C4" s="194" t="s">
        <v>33</v>
      </c>
      <c r="D4" s="194" t="s">
        <v>34</v>
      </c>
      <c r="E4" s="230" t="s">
        <v>252</v>
      </c>
      <c r="F4" s="194" t="s">
        <v>35</v>
      </c>
      <c r="G4" s="194" t="s">
        <v>37</v>
      </c>
      <c r="H4" s="194" t="s">
        <v>38</v>
      </c>
      <c r="I4" s="194" t="s">
        <v>39</v>
      </c>
      <c r="J4" s="194" t="s">
        <v>40</v>
      </c>
      <c r="K4" s="194" t="s">
        <v>41</v>
      </c>
      <c r="L4" s="194" t="s">
        <v>42</v>
      </c>
      <c r="M4" s="194" t="s">
        <v>43</v>
      </c>
      <c r="N4" s="230" t="s">
        <v>254</v>
      </c>
      <c r="O4" s="194" t="s">
        <v>44</v>
      </c>
      <c r="P4" s="194" t="s">
        <v>45</v>
      </c>
      <c r="Q4" s="194" t="s">
        <v>46</v>
      </c>
      <c r="R4" s="194" t="s">
        <v>47</v>
      </c>
      <c r="S4" s="194" t="s">
        <v>48</v>
      </c>
      <c r="T4" s="194" t="s">
        <v>49</v>
      </c>
      <c r="U4" s="194" t="s">
        <v>50</v>
      </c>
      <c r="V4" s="230" t="s">
        <v>255</v>
      </c>
      <c r="W4" s="194" t="s">
        <v>51</v>
      </c>
      <c r="X4" s="194" t="s">
        <v>52</v>
      </c>
      <c r="Y4" s="194" t="s">
        <v>53</v>
      </c>
      <c r="Z4" s="194" t="s">
        <v>54</v>
      </c>
      <c r="AA4" s="194" t="s">
        <v>55</v>
      </c>
      <c r="AB4" s="230" t="s">
        <v>256</v>
      </c>
      <c r="AC4" s="194" t="s">
        <v>56</v>
      </c>
      <c r="AD4" s="194" t="s">
        <v>57</v>
      </c>
      <c r="AE4" s="194" t="s">
        <v>58</v>
      </c>
      <c r="AF4" s="194" t="s">
        <v>59</v>
      </c>
      <c r="AG4" s="194" t="s">
        <v>60</v>
      </c>
      <c r="AH4" s="194" t="s">
        <v>61</v>
      </c>
      <c r="AI4" s="194" t="s">
        <v>62</v>
      </c>
      <c r="AJ4" s="230" t="s">
        <v>257</v>
      </c>
      <c r="AK4" s="195" t="s">
        <v>216</v>
      </c>
      <c r="AL4" s="8"/>
    </row>
    <row r="5" spans="1:38" x14ac:dyDescent="0.3">
      <c r="A5" s="196" t="s">
        <v>82</v>
      </c>
      <c r="B5" s="229">
        <v>866.71911944675992</v>
      </c>
      <c r="C5" s="229">
        <v>7242.6995145125893</v>
      </c>
      <c r="D5" s="229">
        <v>2272.6689424647248</v>
      </c>
      <c r="E5" s="203">
        <v>10382.087576424074</v>
      </c>
      <c r="F5" s="229">
        <v>10485.89721709181</v>
      </c>
      <c r="G5" s="229">
        <v>11962.814311014448</v>
      </c>
      <c r="H5" s="229">
        <v>3364.6801593603609</v>
      </c>
      <c r="I5" s="229">
        <v>10748.217413201181</v>
      </c>
      <c r="J5" s="229">
        <v>4767.1198184637997</v>
      </c>
      <c r="K5" s="229">
        <v>5665.2403739422507</v>
      </c>
      <c r="L5" s="229">
        <v>1884.5604151172497</v>
      </c>
      <c r="M5" s="229">
        <v>7797.4355631783274</v>
      </c>
      <c r="N5" s="203">
        <v>56675.965271369423</v>
      </c>
      <c r="O5" s="229">
        <v>2872.1591150661702</v>
      </c>
      <c r="P5" s="229">
        <v>2742.46702751364</v>
      </c>
      <c r="Q5" s="229">
        <v>4456.2385272685742</v>
      </c>
      <c r="R5" s="229">
        <v>3118.2984097415997</v>
      </c>
      <c r="S5" s="229">
        <v>1525.5349589282</v>
      </c>
      <c r="T5" s="229">
        <v>8561.4004924901565</v>
      </c>
      <c r="U5" s="229">
        <v>1955.2186165154399</v>
      </c>
      <c r="V5" s="203">
        <v>25231.317147523783</v>
      </c>
      <c r="W5" s="229">
        <v>2709.1265023845531</v>
      </c>
      <c r="X5" s="229">
        <v>1145.0405876249399</v>
      </c>
      <c r="Y5" s="229">
        <v>2298.5975783093049</v>
      </c>
      <c r="Z5" s="229">
        <v>10729.757180077999</v>
      </c>
      <c r="AA5" s="229">
        <v>12563.71672481</v>
      </c>
      <c r="AB5" s="203">
        <v>29446.2385732068</v>
      </c>
      <c r="AC5" s="229">
        <v>13007.965019339381</v>
      </c>
      <c r="AD5" s="229">
        <v>45007.357475035678</v>
      </c>
      <c r="AE5" s="229">
        <v>25184.824066326732</v>
      </c>
      <c r="AF5" s="229">
        <v>18848.635138221725</v>
      </c>
      <c r="AG5" s="229">
        <v>19302.193499660982</v>
      </c>
      <c r="AH5" s="229">
        <v>9209.1127171666158</v>
      </c>
      <c r="AI5" s="229">
        <v>22033.999833995003</v>
      </c>
      <c r="AJ5" s="203">
        <f>SUM(AC5:AI5)</f>
        <v>152594.0877497461</v>
      </c>
      <c r="AK5" s="77">
        <v>274329.69631827023</v>
      </c>
      <c r="AL5" s="8"/>
    </row>
    <row r="6" spans="1:38" x14ac:dyDescent="0.3">
      <c r="A6" s="249" t="s">
        <v>83</v>
      </c>
      <c r="B6" s="26">
        <v>275.21916560935995</v>
      </c>
      <c r="C6" s="26">
        <v>1797.2696367588296</v>
      </c>
      <c r="D6" s="26">
        <v>504.34626646156477</v>
      </c>
      <c r="E6" s="203">
        <v>2576.8350688297546</v>
      </c>
      <c r="F6" s="26">
        <v>2494.8131260026303</v>
      </c>
      <c r="G6" s="26">
        <v>1921.9676187634</v>
      </c>
      <c r="H6" s="26">
        <v>453.43195279199995</v>
      </c>
      <c r="I6" s="26">
        <v>643.53013423663992</v>
      </c>
      <c r="J6" s="26">
        <v>966.23530951600014</v>
      </c>
      <c r="K6" s="26">
        <v>961.68707700146001</v>
      </c>
      <c r="L6" s="26">
        <v>458.47538048524996</v>
      </c>
      <c r="M6" s="26">
        <v>1634.0371673058701</v>
      </c>
      <c r="N6" s="203">
        <v>9534.1777661032502</v>
      </c>
      <c r="O6" s="26">
        <v>468.34652017670004</v>
      </c>
      <c r="P6" s="26">
        <v>2598.7891235850002</v>
      </c>
      <c r="Q6" s="26">
        <v>1354.1652729885752</v>
      </c>
      <c r="R6" s="26">
        <v>1706.3303819856001</v>
      </c>
      <c r="S6" s="26">
        <v>892.1264148926</v>
      </c>
      <c r="T6" s="26">
        <v>639.52719594489042</v>
      </c>
      <c r="U6" s="26">
        <v>314.86176272693996</v>
      </c>
      <c r="V6" s="203">
        <v>7974.146672300305</v>
      </c>
      <c r="W6" s="26">
        <v>440.32779459696502</v>
      </c>
      <c r="X6" s="26">
        <v>833.78315706989997</v>
      </c>
      <c r="Y6" s="26">
        <v>1501.1382819749051</v>
      </c>
      <c r="Z6" s="26">
        <v>2515.3121022199998</v>
      </c>
      <c r="AA6" s="26">
        <v>2909.2917278369</v>
      </c>
      <c r="AB6" s="203">
        <v>8199.8530636986707</v>
      </c>
      <c r="AC6" s="26">
        <v>2165.7019170780804</v>
      </c>
      <c r="AD6" s="26">
        <v>22786.926697201081</v>
      </c>
      <c r="AE6" s="26">
        <v>12249.188661178001</v>
      </c>
      <c r="AF6" s="26">
        <v>5546.2708350069197</v>
      </c>
      <c r="AG6" s="26">
        <v>4851.8104927951999</v>
      </c>
      <c r="AH6" s="26">
        <v>1946.5175918295447</v>
      </c>
      <c r="AI6" s="26">
        <v>13702.534326534202</v>
      </c>
      <c r="AJ6" s="203">
        <f t="shared" ref="AJ6:AJ31" si="0">SUM(AC6:AI6)</f>
        <v>63248.950521623032</v>
      </c>
      <c r="AK6" s="35">
        <v>91533.963092555001</v>
      </c>
      <c r="AL6" s="125"/>
    </row>
    <row r="7" spans="1:38" x14ac:dyDescent="0.3">
      <c r="A7" s="249" t="s">
        <v>85</v>
      </c>
      <c r="B7" s="26">
        <v>591.49995383739997</v>
      </c>
      <c r="C7" s="26">
        <v>4928.6051225470001</v>
      </c>
      <c r="D7" s="26">
        <v>708.05929235916005</v>
      </c>
      <c r="E7" s="203">
        <v>6228.1643687435599</v>
      </c>
      <c r="F7" s="26">
        <v>5581.0132984414995</v>
      </c>
      <c r="G7" s="26">
        <v>2157.4458342665998</v>
      </c>
      <c r="H7" s="26">
        <v>2655.1883644286004</v>
      </c>
      <c r="I7" s="26">
        <v>6326.4994654700004</v>
      </c>
      <c r="J7" s="26">
        <v>3282.1920282325996</v>
      </c>
      <c r="K7" s="26">
        <v>2637.8503185869999</v>
      </c>
      <c r="L7" s="26">
        <v>267.92480256149997</v>
      </c>
      <c r="M7" s="26">
        <v>5853.5453931239999</v>
      </c>
      <c r="N7" s="203">
        <v>28761.659505111802</v>
      </c>
      <c r="O7" s="26">
        <v>2269.0272642380005</v>
      </c>
      <c r="P7" s="26">
        <v>0</v>
      </c>
      <c r="Q7" s="26">
        <v>3102.0732542799997</v>
      </c>
      <c r="R7" s="26">
        <v>0</v>
      </c>
      <c r="S7" s="26">
        <v>0</v>
      </c>
      <c r="T7" s="26">
        <v>4.3837442856680005</v>
      </c>
      <c r="U7" s="26">
        <v>24.619181213099999</v>
      </c>
      <c r="V7" s="203">
        <v>5400.1034440167687</v>
      </c>
      <c r="W7" s="26">
        <v>2185.5387883211451</v>
      </c>
      <c r="X7" s="26">
        <v>103.86732605454</v>
      </c>
      <c r="Y7" s="26">
        <v>0</v>
      </c>
      <c r="Z7" s="26">
        <v>5507.7564556079997</v>
      </c>
      <c r="AA7" s="26">
        <v>9608.4046696619989</v>
      </c>
      <c r="AB7" s="203">
        <v>17405.567239645683</v>
      </c>
      <c r="AC7" s="26">
        <v>9463.5987601109173</v>
      </c>
      <c r="AD7" s="26">
        <v>11011.822640380251</v>
      </c>
      <c r="AE7" s="26">
        <v>7940.2982562977704</v>
      </c>
      <c r="AF7" s="26">
        <v>11194.390381147039</v>
      </c>
      <c r="AG7" s="26">
        <v>11228.656238126001</v>
      </c>
      <c r="AH7" s="26">
        <v>4059.8124004147121</v>
      </c>
      <c r="AI7" s="26">
        <v>5416.4310592366301</v>
      </c>
      <c r="AJ7" s="203">
        <f t="shared" si="0"/>
        <v>60315.00973571332</v>
      </c>
      <c r="AK7" s="35">
        <v>118110.50429323112</v>
      </c>
      <c r="AL7" s="125"/>
    </row>
    <row r="8" spans="1:38" x14ac:dyDescent="0.3">
      <c r="A8" s="249" t="s">
        <v>84</v>
      </c>
      <c r="B8" s="26">
        <v>0</v>
      </c>
      <c r="C8" s="26">
        <v>500.17930854976004</v>
      </c>
      <c r="D8" s="26">
        <v>1060.263383644</v>
      </c>
      <c r="E8" s="203">
        <v>1560.44269219376</v>
      </c>
      <c r="F8" s="26">
        <v>2341.2729296836001</v>
      </c>
      <c r="G8" s="26">
        <v>7444.2412192443999</v>
      </c>
      <c r="H8" s="26">
        <v>0</v>
      </c>
      <c r="I8" s="26">
        <v>3733.7216904231009</v>
      </c>
      <c r="J8" s="26">
        <v>0</v>
      </c>
      <c r="K8" s="26">
        <v>2019.1347785065</v>
      </c>
      <c r="L8" s="26">
        <v>1158.1602320704999</v>
      </c>
      <c r="M8" s="26">
        <v>309.85300274845798</v>
      </c>
      <c r="N8" s="203">
        <v>17006.383852676558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7917.4895522595989</v>
      </c>
      <c r="U8" s="26">
        <v>1615.7376725753998</v>
      </c>
      <c r="V8" s="203">
        <v>9533.2272248349982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03">
        <v>0</v>
      </c>
      <c r="AC8" s="26">
        <v>1374.5908057117399</v>
      </c>
      <c r="AD8" s="26">
        <v>11199.406499665598</v>
      </c>
      <c r="AE8" s="26">
        <v>4209.7825214534796</v>
      </c>
      <c r="AF8" s="26">
        <v>1955.3076865411999</v>
      </c>
      <c r="AG8" s="26">
        <v>3128.5714294708</v>
      </c>
      <c r="AH8" s="26">
        <v>3104.0607493419998</v>
      </c>
      <c r="AI8" s="26">
        <v>2874.3847708652802</v>
      </c>
      <c r="AJ8" s="203">
        <f t="shared" si="0"/>
        <v>27846.104463050098</v>
      </c>
      <c r="AK8" s="35">
        <v>55946.158232755421</v>
      </c>
      <c r="AL8" s="125"/>
    </row>
    <row r="9" spans="1:38" x14ac:dyDescent="0.3">
      <c r="A9" s="249" t="s">
        <v>86</v>
      </c>
      <c r="B9" s="26">
        <v>0</v>
      </c>
      <c r="C9" s="26">
        <v>0</v>
      </c>
      <c r="D9" s="26">
        <v>0</v>
      </c>
      <c r="E9" s="203">
        <v>0</v>
      </c>
      <c r="F9" s="26">
        <v>0</v>
      </c>
      <c r="G9" s="26">
        <v>0</v>
      </c>
      <c r="H9" s="26">
        <v>196.58532302432002</v>
      </c>
      <c r="I9" s="26">
        <v>0</v>
      </c>
      <c r="J9" s="26">
        <v>426.55563291208011</v>
      </c>
      <c r="K9" s="26">
        <v>0</v>
      </c>
      <c r="L9" s="26">
        <v>0</v>
      </c>
      <c r="M9" s="26">
        <v>0</v>
      </c>
      <c r="N9" s="203">
        <v>623.14095593640013</v>
      </c>
      <c r="O9" s="26">
        <v>134.78533065146999</v>
      </c>
      <c r="P9" s="26">
        <v>143.67790392863998</v>
      </c>
      <c r="Q9" s="26">
        <v>0</v>
      </c>
      <c r="R9" s="26">
        <v>1411.9680277559996</v>
      </c>
      <c r="S9" s="26">
        <v>633.4085440355999</v>
      </c>
      <c r="T9" s="26">
        <v>0</v>
      </c>
      <c r="U9" s="26">
        <v>0</v>
      </c>
      <c r="V9" s="203">
        <v>2323.8398063717095</v>
      </c>
      <c r="W9" s="26">
        <v>83.259919466442994</v>
      </c>
      <c r="X9" s="26">
        <v>207.3901045005</v>
      </c>
      <c r="Y9" s="26">
        <v>797.45929633439994</v>
      </c>
      <c r="Z9" s="26">
        <v>2706.6886222499998</v>
      </c>
      <c r="AA9" s="26">
        <v>46.020327311100004</v>
      </c>
      <c r="AB9" s="203">
        <v>3840.8182698624428</v>
      </c>
      <c r="AC9" s="26">
        <v>0</v>
      </c>
      <c r="AD9" s="26">
        <v>0</v>
      </c>
      <c r="AE9" s="26">
        <v>734.73483003199999</v>
      </c>
      <c r="AF9" s="26">
        <v>2.5000005466899999</v>
      </c>
      <c r="AG9" s="26">
        <v>0</v>
      </c>
      <c r="AH9" s="26">
        <v>0</v>
      </c>
      <c r="AI9" s="26">
        <v>0</v>
      </c>
      <c r="AJ9" s="203">
        <f t="shared" si="0"/>
        <v>737.23483057868998</v>
      </c>
      <c r="AK9" s="35">
        <v>7525.033862749242</v>
      </c>
      <c r="AL9" s="125"/>
    </row>
    <row r="10" spans="1:38" x14ac:dyDescent="0.3">
      <c r="A10" s="249" t="s">
        <v>221</v>
      </c>
      <c r="B10" s="26">
        <v>0</v>
      </c>
      <c r="C10" s="26">
        <v>16.645446657000001</v>
      </c>
      <c r="D10" s="26">
        <v>0</v>
      </c>
      <c r="E10" s="203">
        <v>16.645446657000001</v>
      </c>
      <c r="F10" s="26">
        <v>68.797862964080011</v>
      </c>
      <c r="G10" s="26">
        <v>439.15963874005001</v>
      </c>
      <c r="H10" s="26">
        <v>59.474519115440003</v>
      </c>
      <c r="I10" s="26">
        <v>44.466123071440002</v>
      </c>
      <c r="J10" s="26">
        <v>92.136847803120006</v>
      </c>
      <c r="K10" s="26">
        <v>46.56819984729001</v>
      </c>
      <c r="L10" s="26">
        <v>0</v>
      </c>
      <c r="M10" s="26">
        <v>0</v>
      </c>
      <c r="N10" s="203">
        <v>750.60319154142007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03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03">
        <v>0</v>
      </c>
      <c r="AC10" s="26">
        <v>4.0735364386409998</v>
      </c>
      <c r="AD10" s="26">
        <v>9.201637788755999</v>
      </c>
      <c r="AE10" s="26">
        <v>50.819797365479999</v>
      </c>
      <c r="AF10" s="26">
        <v>150.16623497987808</v>
      </c>
      <c r="AG10" s="26">
        <v>93.155339268980001</v>
      </c>
      <c r="AH10" s="26">
        <v>98.721975580359995</v>
      </c>
      <c r="AI10" s="26">
        <v>40.649677358892006</v>
      </c>
      <c r="AJ10" s="203">
        <f t="shared" si="0"/>
        <v>446.7881987809871</v>
      </c>
      <c r="AK10" s="35">
        <v>1214.0368369794071</v>
      </c>
      <c r="AL10" s="125"/>
    </row>
    <row r="11" spans="1:38" x14ac:dyDescent="0.3">
      <c r="A11" s="196" t="s">
        <v>87</v>
      </c>
      <c r="B11" s="229">
        <v>3221.1094792852282</v>
      </c>
      <c r="C11" s="229">
        <v>22909.993034865998</v>
      </c>
      <c r="D11" s="229">
        <v>3564.8531747592442</v>
      </c>
      <c r="E11" s="203">
        <v>29695.955688910472</v>
      </c>
      <c r="F11" s="229">
        <v>50352.464282442248</v>
      </c>
      <c r="G11" s="229">
        <v>46391.899073314737</v>
      </c>
      <c r="H11" s="229">
        <v>53902.360213578169</v>
      </c>
      <c r="I11" s="229">
        <v>31455.065881195678</v>
      </c>
      <c r="J11" s="229">
        <v>63155.451150358691</v>
      </c>
      <c r="K11" s="229">
        <v>123486.45013305471</v>
      </c>
      <c r="L11" s="229">
        <v>66993.207929021082</v>
      </c>
      <c r="M11" s="229">
        <v>75793.314750004778</v>
      </c>
      <c r="N11" s="203">
        <v>511530.21341297013</v>
      </c>
      <c r="O11" s="229">
        <v>68671.17557192978</v>
      </c>
      <c r="P11" s="229">
        <v>44349.793807850205</v>
      </c>
      <c r="Q11" s="229">
        <v>59026.134105707541</v>
      </c>
      <c r="R11" s="229">
        <v>94538.463679773733</v>
      </c>
      <c r="S11" s="229">
        <v>51100.11930474684</v>
      </c>
      <c r="T11" s="229">
        <v>70952.490309435394</v>
      </c>
      <c r="U11" s="229">
        <v>74414.354886370202</v>
      </c>
      <c r="V11" s="203">
        <v>463052.5316658137</v>
      </c>
      <c r="W11" s="229">
        <v>34522.883669667885</v>
      </c>
      <c r="X11" s="229">
        <v>73018.503660703485</v>
      </c>
      <c r="Y11" s="229">
        <v>56599.116319749097</v>
      </c>
      <c r="Z11" s="229">
        <v>65099.215678884997</v>
      </c>
      <c r="AA11" s="229">
        <v>78595.313196287199</v>
      </c>
      <c r="AB11" s="203">
        <v>307835.03252529266</v>
      </c>
      <c r="AC11" s="229">
        <v>38029.634517933482</v>
      </c>
      <c r="AD11" s="229">
        <v>33273.007981659037</v>
      </c>
      <c r="AE11" s="229">
        <v>49999.180008784446</v>
      </c>
      <c r="AF11" s="229">
        <v>49973.854820022832</v>
      </c>
      <c r="AG11" s="229">
        <v>29499.289567406155</v>
      </c>
      <c r="AH11" s="229">
        <v>66694.564969316911</v>
      </c>
      <c r="AI11" s="229">
        <v>53361.190846592253</v>
      </c>
      <c r="AJ11" s="203">
        <f t="shared" si="0"/>
        <v>320830.72271171509</v>
      </c>
      <c r="AK11" s="77">
        <v>1632944.4560047018</v>
      </c>
      <c r="AL11" s="8"/>
    </row>
    <row r="12" spans="1:38" x14ac:dyDescent="0.3">
      <c r="A12" s="249" t="s">
        <v>88</v>
      </c>
      <c r="B12" s="26">
        <v>1387.4253786908284</v>
      </c>
      <c r="C12" s="26">
        <v>8331.8863891759174</v>
      </c>
      <c r="D12" s="26">
        <v>1016.9143019225239</v>
      </c>
      <c r="E12" s="203">
        <v>10736.226069789271</v>
      </c>
      <c r="F12" s="26">
        <v>20325.26079846705</v>
      </c>
      <c r="G12" s="26">
        <v>28613.237600796536</v>
      </c>
      <c r="H12" s="26">
        <v>12566.541383660642</v>
      </c>
      <c r="I12" s="26">
        <v>13038.546953777877</v>
      </c>
      <c r="J12" s="26">
        <v>18856.322216793487</v>
      </c>
      <c r="K12" s="26">
        <v>93145.522844805571</v>
      </c>
      <c r="L12" s="26">
        <v>27029.355640232494</v>
      </c>
      <c r="M12" s="26">
        <v>44914.678761893789</v>
      </c>
      <c r="N12" s="203">
        <v>258489.46620042747</v>
      </c>
      <c r="O12" s="26">
        <v>25297.637382478777</v>
      </c>
      <c r="P12" s="26">
        <v>14258.758410774004</v>
      </c>
      <c r="Q12" s="26">
        <v>89.377040127705996</v>
      </c>
      <c r="R12" s="26">
        <v>2604.4438811936193</v>
      </c>
      <c r="S12" s="26">
        <v>21481.902242432847</v>
      </c>
      <c r="T12" s="26">
        <v>55484.294807142127</v>
      </c>
      <c r="U12" s="26">
        <v>42437.014967771793</v>
      </c>
      <c r="V12" s="203">
        <v>161653.42873192087</v>
      </c>
      <c r="W12" s="26">
        <v>7778.6991787594034</v>
      </c>
      <c r="X12" s="26">
        <v>18879.446919087484</v>
      </c>
      <c r="Y12" s="26">
        <v>592.97272278909747</v>
      </c>
      <c r="Z12" s="26">
        <v>0</v>
      </c>
      <c r="AA12" s="26">
        <v>7344.2498848527475</v>
      </c>
      <c r="AB12" s="203">
        <v>34595.368705488734</v>
      </c>
      <c r="AC12" s="26">
        <v>13724.380843406958</v>
      </c>
      <c r="AD12" s="26">
        <v>14174.001389743955</v>
      </c>
      <c r="AE12" s="26">
        <v>32205.185347075916</v>
      </c>
      <c r="AF12" s="26">
        <v>19049.061109504935</v>
      </c>
      <c r="AG12" s="26">
        <v>18532.827089244562</v>
      </c>
      <c r="AH12" s="26">
        <v>39804.720973769683</v>
      </c>
      <c r="AI12" s="26">
        <v>37794.719450465651</v>
      </c>
      <c r="AJ12" s="203">
        <f t="shared" si="0"/>
        <v>175284.89620321163</v>
      </c>
      <c r="AK12" s="35">
        <v>640759.38591083791</v>
      </c>
      <c r="AL12" s="125"/>
    </row>
    <row r="13" spans="1:38" x14ac:dyDescent="0.3">
      <c r="A13" s="249" t="s">
        <v>222</v>
      </c>
      <c r="B13" s="26">
        <v>1093.6234655999997</v>
      </c>
      <c r="C13" s="26">
        <v>9758.6081984208322</v>
      </c>
      <c r="D13" s="26">
        <v>1659.1236261549002</v>
      </c>
      <c r="E13" s="203">
        <v>12511.355290175732</v>
      </c>
      <c r="F13" s="26">
        <v>25185.173182618004</v>
      </c>
      <c r="G13" s="26">
        <v>15001.429177139999</v>
      </c>
      <c r="H13" s="26">
        <v>27194.3861493</v>
      </c>
      <c r="I13" s="26">
        <v>14974.424379672735</v>
      </c>
      <c r="J13" s="26">
        <v>20699.696423728001</v>
      </c>
      <c r="K13" s="26">
        <v>25993.074651695999</v>
      </c>
      <c r="L13" s="26">
        <v>32576.984960579997</v>
      </c>
      <c r="M13" s="26">
        <v>21721.678677702999</v>
      </c>
      <c r="N13" s="203">
        <v>183346.84760243775</v>
      </c>
      <c r="O13" s="26">
        <v>29170.652392714001</v>
      </c>
      <c r="P13" s="26">
        <v>9399.5645161700013</v>
      </c>
      <c r="Q13" s="26">
        <v>2667.9372997004934</v>
      </c>
      <c r="R13" s="26">
        <v>9540.8147412899998</v>
      </c>
      <c r="S13" s="26">
        <v>17383.393497950998</v>
      </c>
      <c r="T13" s="26">
        <v>13161.757610173121</v>
      </c>
      <c r="U13" s="26">
        <v>28824.064233111003</v>
      </c>
      <c r="V13" s="203">
        <v>110148.18429110962</v>
      </c>
      <c r="W13" s="26">
        <v>19368.518980664998</v>
      </c>
      <c r="X13" s="26">
        <v>37203.463927919998</v>
      </c>
      <c r="Y13" s="26">
        <v>5654.9729845089996</v>
      </c>
      <c r="Z13" s="26">
        <v>15404.535950662003</v>
      </c>
      <c r="AA13" s="26">
        <v>26252.171826870996</v>
      </c>
      <c r="AB13" s="203">
        <v>103883.66367062699</v>
      </c>
      <c r="AC13" s="26">
        <v>14728.401209576356</v>
      </c>
      <c r="AD13" s="26">
        <v>10554.626434738879</v>
      </c>
      <c r="AE13" s="26">
        <v>8466.3182089527181</v>
      </c>
      <c r="AF13" s="26">
        <v>20910.742142806601</v>
      </c>
      <c r="AG13" s="26">
        <v>2983.1858099915999</v>
      </c>
      <c r="AH13" s="26">
        <v>21440.097809589533</v>
      </c>
      <c r="AI13" s="26">
        <v>9816.591322730601</v>
      </c>
      <c r="AJ13" s="203">
        <f t="shared" si="0"/>
        <v>88899.962938386292</v>
      </c>
      <c r="AK13" s="35">
        <v>498790.01379273628</v>
      </c>
      <c r="AL13" s="125"/>
    </row>
    <row r="14" spans="1:38" x14ac:dyDescent="0.3">
      <c r="A14" s="249" t="s">
        <v>223</v>
      </c>
      <c r="B14" s="26">
        <v>45.004925465499994</v>
      </c>
      <c r="C14" s="26">
        <v>4010.8633052507475</v>
      </c>
      <c r="D14" s="26">
        <v>233.91617225831999</v>
      </c>
      <c r="E14" s="203">
        <v>4289.7844029745675</v>
      </c>
      <c r="F14" s="26">
        <v>1407.5064782262</v>
      </c>
      <c r="G14" s="26">
        <v>1077.0836612250002</v>
      </c>
      <c r="H14" s="26">
        <v>7423.1902498541194</v>
      </c>
      <c r="I14" s="26">
        <v>2416.2715627450693</v>
      </c>
      <c r="J14" s="26">
        <v>19147.832742365001</v>
      </c>
      <c r="K14" s="26">
        <v>467.0529757388</v>
      </c>
      <c r="L14" s="26">
        <v>631.57867163460003</v>
      </c>
      <c r="M14" s="26">
        <v>3076.613521275</v>
      </c>
      <c r="N14" s="203">
        <v>35647.12986306379</v>
      </c>
      <c r="O14" s="26">
        <v>7412.1532122329982</v>
      </c>
      <c r="P14" s="26">
        <v>16881.541250336002</v>
      </c>
      <c r="Q14" s="26">
        <v>55628.512381343993</v>
      </c>
      <c r="R14" s="26">
        <v>81690.121250556011</v>
      </c>
      <c r="S14" s="26">
        <v>5772.2501158580008</v>
      </c>
      <c r="T14" s="26">
        <v>112.37753265425999</v>
      </c>
      <c r="U14" s="26">
        <v>427.56647280200002</v>
      </c>
      <c r="V14" s="203">
        <v>167924.52221578328</v>
      </c>
      <c r="W14" s="26">
        <v>5603.9740392818803</v>
      </c>
      <c r="X14" s="26">
        <v>6876.2479873920001</v>
      </c>
      <c r="Y14" s="26">
        <v>50084.546766287</v>
      </c>
      <c r="Z14" s="26">
        <v>48362.849317169996</v>
      </c>
      <c r="AA14" s="26">
        <v>43790.090087965065</v>
      </c>
      <c r="AB14" s="203">
        <v>154717.70819809593</v>
      </c>
      <c r="AC14" s="26">
        <v>3876.3736612652142</v>
      </c>
      <c r="AD14" s="26">
        <v>7779.9563050682791</v>
      </c>
      <c r="AE14" s="26">
        <v>6955.1194687136231</v>
      </c>
      <c r="AF14" s="26">
        <v>7246.7766603770006</v>
      </c>
      <c r="AG14" s="26">
        <v>4840.5714808340217</v>
      </c>
      <c r="AH14" s="26">
        <v>2785.9413391532803</v>
      </c>
      <c r="AI14" s="26">
        <v>0</v>
      </c>
      <c r="AJ14" s="203">
        <f t="shared" si="0"/>
        <v>33484.738915411413</v>
      </c>
      <c r="AK14" s="35">
        <v>396063.88359532907</v>
      </c>
      <c r="AL14" s="125"/>
    </row>
    <row r="15" spans="1:38" x14ac:dyDescent="0.3">
      <c r="A15" s="249" t="s">
        <v>224</v>
      </c>
      <c r="B15" s="26">
        <v>695.05570952890002</v>
      </c>
      <c r="C15" s="26">
        <v>808.63514201850001</v>
      </c>
      <c r="D15" s="26">
        <v>654.8990744235</v>
      </c>
      <c r="E15" s="203">
        <v>2158.5899259709004</v>
      </c>
      <c r="F15" s="26">
        <v>3434.523823131</v>
      </c>
      <c r="G15" s="26">
        <v>1700.1486341532002</v>
      </c>
      <c r="H15" s="26">
        <v>6718.2424307634001</v>
      </c>
      <c r="I15" s="26">
        <v>1025.822985</v>
      </c>
      <c r="J15" s="26">
        <v>4451.5997674721993</v>
      </c>
      <c r="K15" s="26">
        <v>3880.7996608143358</v>
      </c>
      <c r="L15" s="26">
        <v>6755.288656574</v>
      </c>
      <c r="M15" s="26">
        <v>6080.3437891329995</v>
      </c>
      <c r="N15" s="203">
        <v>34046.769747041137</v>
      </c>
      <c r="O15" s="26">
        <v>6790.7325845039986</v>
      </c>
      <c r="P15" s="26">
        <v>3809.9296305701996</v>
      </c>
      <c r="Q15" s="26">
        <v>640.30738453534002</v>
      </c>
      <c r="R15" s="26">
        <v>703.08380673409999</v>
      </c>
      <c r="S15" s="26">
        <v>6462.5734485049998</v>
      </c>
      <c r="T15" s="26">
        <v>2194.0603594658801</v>
      </c>
      <c r="U15" s="26">
        <v>2725.7092126854004</v>
      </c>
      <c r="V15" s="203">
        <v>23326.396426999916</v>
      </c>
      <c r="W15" s="26">
        <v>1771.6914709616001</v>
      </c>
      <c r="X15" s="26">
        <v>10059.344826303999</v>
      </c>
      <c r="Y15" s="26">
        <v>266.62384616399999</v>
      </c>
      <c r="Z15" s="26">
        <v>1331.830411053</v>
      </c>
      <c r="AA15" s="26">
        <v>1208.8013965984001</v>
      </c>
      <c r="AB15" s="203">
        <v>14638.291951080999</v>
      </c>
      <c r="AC15" s="26">
        <v>5700.4788036849495</v>
      </c>
      <c r="AD15" s="26">
        <v>764.42385210792008</v>
      </c>
      <c r="AE15" s="26">
        <v>2372.5569840421922</v>
      </c>
      <c r="AF15" s="26">
        <v>2767.2749073342998</v>
      </c>
      <c r="AG15" s="26">
        <v>3142.7051873359701</v>
      </c>
      <c r="AH15" s="26">
        <v>2663.8048468043999</v>
      </c>
      <c r="AI15" s="26">
        <v>5749.8800733959997</v>
      </c>
      <c r="AJ15" s="203">
        <f t="shared" si="0"/>
        <v>23161.124654705731</v>
      </c>
      <c r="AK15" s="35">
        <v>97331.172705798701</v>
      </c>
      <c r="AL15" s="125"/>
    </row>
    <row r="16" spans="1:38" x14ac:dyDescent="0.3">
      <c r="A16" s="196" t="s">
        <v>212</v>
      </c>
      <c r="B16" s="229">
        <v>5884.1695452807326</v>
      </c>
      <c r="C16" s="229">
        <v>16373.43881816149</v>
      </c>
      <c r="D16" s="229">
        <v>7592.5026352385412</v>
      </c>
      <c r="E16" s="203">
        <v>29850.110998680764</v>
      </c>
      <c r="F16" s="229">
        <v>14009.444337144087</v>
      </c>
      <c r="G16" s="229">
        <v>18203.835607083911</v>
      </c>
      <c r="H16" s="229">
        <v>4020.2034924277159</v>
      </c>
      <c r="I16" s="229">
        <v>5778.7500435106294</v>
      </c>
      <c r="J16" s="229">
        <v>10925.74403303365</v>
      </c>
      <c r="K16" s="229">
        <v>14758.741732641234</v>
      </c>
      <c r="L16" s="229">
        <v>59289.790528179394</v>
      </c>
      <c r="M16" s="229">
        <v>31413.468026549759</v>
      </c>
      <c r="N16" s="203">
        <v>158399.97780057037</v>
      </c>
      <c r="O16" s="229">
        <v>27706.948362144834</v>
      </c>
      <c r="P16" s="229">
        <v>17626.350355353148</v>
      </c>
      <c r="Q16" s="229">
        <v>2859.9259564280537</v>
      </c>
      <c r="R16" s="229">
        <v>2808.764513998879</v>
      </c>
      <c r="S16" s="229">
        <v>25067.76389034613</v>
      </c>
      <c r="T16" s="229">
        <v>11509.31071571547</v>
      </c>
      <c r="U16" s="229">
        <v>13236.770900807303</v>
      </c>
      <c r="V16" s="203">
        <v>100815.83469479381</v>
      </c>
      <c r="W16" s="229">
        <v>21148.590802739851</v>
      </c>
      <c r="X16" s="229">
        <v>36682.026048314379</v>
      </c>
      <c r="Y16" s="229">
        <v>3279.9151026196951</v>
      </c>
      <c r="Z16" s="229">
        <v>8364.9860295267645</v>
      </c>
      <c r="AA16" s="229">
        <v>30280.069217389875</v>
      </c>
      <c r="AB16" s="203">
        <v>99755.587200590569</v>
      </c>
      <c r="AC16" s="229">
        <v>69554.587400418779</v>
      </c>
      <c r="AD16" s="229">
        <v>48000.484189232746</v>
      </c>
      <c r="AE16" s="229">
        <v>83153.332400211759</v>
      </c>
      <c r="AF16" s="229">
        <v>37330.982565988241</v>
      </c>
      <c r="AG16" s="229">
        <v>78911.617448376099</v>
      </c>
      <c r="AH16" s="229">
        <v>66854.535104897353</v>
      </c>
      <c r="AI16" s="229">
        <v>44386.166521508021</v>
      </c>
      <c r="AJ16" s="203">
        <f t="shared" si="0"/>
        <v>428191.70563063299</v>
      </c>
      <c r="AK16" s="77">
        <v>817013.21632526838</v>
      </c>
      <c r="AL16" s="8"/>
    </row>
    <row r="17" spans="1:38" x14ac:dyDescent="0.3">
      <c r="A17" s="249" t="s">
        <v>225</v>
      </c>
      <c r="B17" s="26">
        <v>1385.2131746651662</v>
      </c>
      <c r="C17" s="26">
        <v>6387.5507203733887</v>
      </c>
      <c r="D17" s="26">
        <v>2707.6007662993929</v>
      </c>
      <c r="E17" s="203">
        <v>10480.364661337948</v>
      </c>
      <c r="F17" s="26">
        <v>4472.1304519453315</v>
      </c>
      <c r="G17" s="26">
        <v>1840.6182997247013</v>
      </c>
      <c r="H17" s="26">
        <v>1516.4921908123033</v>
      </c>
      <c r="I17" s="26">
        <v>355.51270040483701</v>
      </c>
      <c r="J17" s="26">
        <v>1308.2235523955312</v>
      </c>
      <c r="K17" s="26">
        <v>950.13103095635336</v>
      </c>
      <c r="L17" s="26">
        <v>4058.0453561261984</v>
      </c>
      <c r="M17" s="26">
        <v>1511.1830800477269</v>
      </c>
      <c r="N17" s="203">
        <v>16012.336662412985</v>
      </c>
      <c r="O17" s="26">
        <v>1440.4849674807681</v>
      </c>
      <c r="P17" s="26">
        <v>2092.2387180000987</v>
      </c>
      <c r="Q17" s="26">
        <v>2380.9684099749561</v>
      </c>
      <c r="R17" s="26">
        <v>804.17711977076863</v>
      </c>
      <c r="S17" s="26">
        <v>1281.777827274381</v>
      </c>
      <c r="T17" s="26">
        <v>4900.6979834043623</v>
      </c>
      <c r="U17" s="26">
        <v>2894.6615074638435</v>
      </c>
      <c r="V17" s="203">
        <v>15795.006533369178</v>
      </c>
      <c r="W17" s="26">
        <v>2929.0930489434168</v>
      </c>
      <c r="X17" s="26">
        <v>4655.1513595223387</v>
      </c>
      <c r="Y17" s="26">
        <v>1054.1993215348425</v>
      </c>
      <c r="Z17" s="26">
        <v>4178.8967623248827</v>
      </c>
      <c r="AA17" s="26">
        <v>12338.239004632524</v>
      </c>
      <c r="AB17" s="203">
        <v>25155.579496958002</v>
      </c>
      <c r="AC17" s="26">
        <v>52681.255480690823</v>
      </c>
      <c r="AD17" s="26">
        <v>40279.695817742453</v>
      </c>
      <c r="AE17" s="26">
        <v>38649.332482061211</v>
      </c>
      <c r="AF17" s="26">
        <v>26376.424402117183</v>
      </c>
      <c r="AG17" s="26">
        <v>62694.363888414679</v>
      </c>
      <c r="AH17" s="26">
        <v>54951.150388918009</v>
      </c>
      <c r="AI17" s="26">
        <v>10576.675647081915</v>
      </c>
      <c r="AJ17" s="203">
        <f t="shared" si="0"/>
        <v>286208.89810702624</v>
      </c>
      <c r="AK17" s="35">
        <v>353652.18546110438</v>
      </c>
      <c r="AL17" s="125"/>
    </row>
    <row r="18" spans="1:38" x14ac:dyDescent="0.3">
      <c r="A18" s="249" t="s">
        <v>95</v>
      </c>
      <c r="B18" s="26">
        <v>571.93973266251032</v>
      </c>
      <c r="C18" s="26">
        <v>5321.1043671569432</v>
      </c>
      <c r="D18" s="26">
        <v>2451.6900651145615</v>
      </c>
      <c r="E18" s="203">
        <v>8344.734164934016</v>
      </c>
      <c r="F18" s="26">
        <v>5754.9120818690299</v>
      </c>
      <c r="G18" s="26">
        <v>4107.0890233560058</v>
      </c>
      <c r="H18" s="26">
        <v>1406.0256262882483</v>
      </c>
      <c r="I18" s="26">
        <v>2504.2728725606526</v>
      </c>
      <c r="J18" s="26">
        <v>2373.0056509180667</v>
      </c>
      <c r="K18" s="26">
        <v>2371.7680199670335</v>
      </c>
      <c r="L18" s="26">
        <v>4152.2291266106795</v>
      </c>
      <c r="M18" s="26">
        <v>5529.1904642574309</v>
      </c>
      <c r="N18" s="203">
        <v>28198.492865827146</v>
      </c>
      <c r="O18" s="26">
        <v>3495.4602639249188</v>
      </c>
      <c r="P18" s="26">
        <v>4887.2270012667832</v>
      </c>
      <c r="Q18" s="26">
        <v>200.85714247823341</v>
      </c>
      <c r="R18" s="26">
        <v>808.61205136392721</v>
      </c>
      <c r="S18" s="26">
        <v>3898.2381903184328</v>
      </c>
      <c r="T18" s="26">
        <v>271.00003107708301</v>
      </c>
      <c r="U18" s="26">
        <v>219.8104423861339</v>
      </c>
      <c r="V18" s="203">
        <v>13781.205122815511</v>
      </c>
      <c r="W18" s="26">
        <v>6532.2059666700434</v>
      </c>
      <c r="X18" s="26">
        <v>10564.530207802434</v>
      </c>
      <c r="Y18" s="26">
        <v>728.19329143783341</v>
      </c>
      <c r="Z18" s="26">
        <v>2109.3359326110226</v>
      </c>
      <c r="AA18" s="26">
        <v>9030.8806165625374</v>
      </c>
      <c r="AB18" s="203">
        <v>28965.146015083868</v>
      </c>
      <c r="AC18" s="26">
        <v>6905.441347709082</v>
      </c>
      <c r="AD18" s="26">
        <v>2302.568808007306</v>
      </c>
      <c r="AE18" s="26">
        <v>12209.768889449782</v>
      </c>
      <c r="AF18" s="26">
        <v>4294.9842402421655</v>
      </c>
      <c r="AG18" s="26">
        <v>661.18457731555566</v>
      </c>
      <c r="AH18" s="26">
        <v>3470.2088901901902</v>
      </c>
      <c r="AI18" s="26">
        <v>7922.880457228518</v>
      </c>
      <c r="AJ18" s="203">
        <f t="shared" si="0"/>
        <v>37767.037210142596</v>
      </c>
      <c r="AK18" s="35">
        <v>117056.61537880315</v>
      </c>
      <c r="AL18" s="125"/>
    </row>
    <row r="19" spans="1:38" x14ac:dyDescent="0.3">
      <c r="A19" s="249" t="s">
        <v>93</v>
      </c>
      <c r="B19" s="26">
        <v>3927.0166379530565</v>
      </c>
      <c r="C19" s="26">
        <v>4664.7837306311594</v>
      </c>
      <c r="D19" s="26">
        <v>2433.2118038245862</v>
      </c>
      <c r="E19" s="203">
        <v>11025.012172408802</v>
      </c>
      <c r="F19" s="26">
        <v>3782.4018033297252</v>
      </c>
      <c r="G19" s="26">
        <v>12256.128284003202</v>
      </c>
      <c r="H19" s="26">
        <v>1097.6856753271643</v>
      </c>
      <c r="I19" s="26">
        <v>2918.9644705451401</v>
      </c>
      <c r="J19" s="26">
        <v>7244.5148297200512</v>
      </c>
      <c r="K19" s="26">
        <v>11436.842681717848</v>
      </c>
      <c r="L19" s="26">
        <v>51079.516045442513</v>
      </c>
      <c r="M19" s="26">
        <v>24373.094482244604</v>
      </c>
      <c r="N19" s="203">
        <v>114189.14827233025</v>
      </c>
      <c r="O19" s="26">
        <v>22771.003130739147</v>
      </c>
      <c r="P19" s="26">
        <v>10646.884636086268</v>
      </c>
      <c r="Q19" s="26">
        <v>278.10040397486426</v>
      </c>
      <c r="R19" s="26">
        <v>1195.9753428641829</v>
      </c>
      <c r="S19" s="26">
        <v>19887.747872753316</v>
      </c>
      <c r="T19" s="26">
        <v>6337.6127012340239</v>
      </c>
      <c r="U19" s="26">
        <v>10122.298950957327</v>
      </c>
      <c r="V19" s="203">
        <v>71239.623038609134</v>
      </c>
      <c r="W19" s="26">
        <v>11687.291787126387</v>
      </c>
      <c r="X19" s="26">
        <v>21462.34448098961</v>
      </c>
      <c r="Y19" s="26">
        <v>1497.522489647019</v>
      </c>
      <c r="Z19" s="26">
        <v>2076.75333459086</v>
      </c>
      <c r="AA19" s="26">
        <v>8910.949596194816</v>
      </c>
      <c r="AB19" s="203">
        <v>45634.861688548684</v>
      </c>
      <c r="AC19" s="26">
        <v>9967.8905720188632</v>
      </c>
      <c r="AD19" s="26">
        <v>5418.2195634829914</v>
      </c>
      <c r="AE19" s="26">
        <v>32294.231028700768</v>
      </c>
      <c r="AF19" s="26">
        <v>6659.5739236288928</v>
      </c>
      <c r="AG19" s="26">
        <v>15556.068982645866</v>
      </c>
      <c r="AH19" s="26">
        <v>8433.1758257891506</v>
      </c>
      <c r="AI19" s="26">
        <v>25886.610417197586</v>
      </c>
      <c r="AJ19" s="203">
        <f t="shared" si="0"/>
        <v>104215.77031346412</v>
      </c>
      <c r="AK19" s="35">
        <v>346304.41548536101</v>
      </c>
      <c r="AL19" s="125"/>
    </row>
    <row r="20" spans="1:38" x14ac:dyDescent="0.3">
      <c r="A20" s="196" t="s">
        <v>96</v>
      </c>
      <c r="B20" s="229">
        <v>854.32936873014796</v>
      </c>
      <c r="C20" s="229">
        <v>3681.336593099255</v>
      </c>
      <c r="D20" s="229">
        <v>1199.1057014414414</v>
      </c>
      <c r="E20" s="203">
        <v>5734.7716632708452</v>
      </c>
      <c r="F20" s="229">
        <v>8612.1668271830367</v>
      </c>
      <c r="G20" s="229">
        <v>11828.920129831156</v>
      </c>
      <c r="H20" s="229">
        <v>3999.9602049948298</v>
      </c>
      <c r="I20" s="229">
        <v>4940.686440727045</v>
      </c>
      <c r="J20" s="229">
        <v>5711.9574345089795</v>
      </c>
      <c r="K20" s="229">
        <v>7921.4415933111623</v>
      </c>
      <c r="L20" s="229">
        <v>5399.1245126042977</v>
      </c>
      <c r="M20" s="229">
        <v>6560.115450286351</v>
      </c>
      <c r="N20" s="203">
        <v>54974.37259344686</v>
      </c>
      <c r="O20" s="229">
        <v>7547.2028177665406</v>
      </c>
      <c r="P20" s="229">
        <v>5581.6959012522993</v>
      </c>
      <c r="Q20" s="229">
        <v>2558.3036189388172</v>
      </c>
      <c r="R20" s="229">
        <v>2012.6940041341306</v>
      </c>
      <c r="S20" s="229">
        <v>4455.6067328402796</v>
      </c>
      <c r="T20" s="229">
        <v>5280.0861680991993</v>
      </c>
      <c r="U20" s="229">
        <v>6024.8580941130194</v>
      </c>
      <c r="V20" s="203">
        <v>33460.44733714428</v>
      </c>
      <c r="W20" s="229">
        <v>6968.6164939175214</v>
      </c>
      <c r="X20" s="229">
        <v>11287.183873491227</v>
      </c>
      <c r="Y20" s="229">
        <v>7613.7585705708916</v>
      </c>
      <c r="Z20" s="229">
        <v>14032.307671032049</v>
      </c>
      <c r="AA20" s="229">
        <v>9973.5999632696694</v>
      </c>
      <c r="AB20" s="203">
        <v>49875.466572281359</v>
      </c>
      <c r="AC20" s="229">
        <v>5723.4818663878104</v>
      </c>
      <c r="AD20" s="229">
        <v>38282.5332158167</v>
      </c>
      <c r="AE20" s="229">
        <v>16386.280806355488</v>
      </c>
      <c r="AF20" s="229">
        <v>10812.594507094864</v>
      </c>
      <c r="AG20" s="229">
        <v>15248.559050895272</v>
      </c>
      <c r="AH20" s="229">
        <v>12033.228827023406</v>
      </c>
      <c r="AI20" s="229">
        <v>16857.93191159983</v>
      </c>
      <c r="AJ20" s="203">
        <f t="shared" si="0"/>
        <v>115344.61018517337</v>
      </c>
      <c r="AK20" s="77">
        <v>259389.66835131671</v>
      </c>
      <c r="AL20" s="8"/>
    </row>
    <row r="21" spans="1:38" x14ac:dyDescent="0.3">
      <c r="A21" s="196" t="s">
        <v>213</v>
      </c>
      <c r="B21" s="229">
        <v>762.83238851227998</v>
      </c>
      <c r="C21" s="229">
        <v>3307.8753112930949</v>
      </c>
      <c r="D21" s="229">
        <v>1125.8231756103273</v>
      </c>
      <c r="E21" s="203">
        <v>5196.5308754157022</v>
      </c>
      <c r="F21" s="229">
        <v>7297.8247209734</v>
      </c>
      <c r="G21" s="229">
        <v>10724.197761590864</v>
      </c>
      <c r="H21" s="229">
        <v>3369.6806967050998</v>
      </c>
      <c r="I21" s="229">
        <v>4281.2315609021061</v>
      </c>
      <c r="J21" s="229">
        <v>4439.8378275723999</v>
      </c>
      <c r="K21" s="229">
        <v>6292.1412147297924</v>
      </c>
      <c r="L21" s="229">
        <v>4343.5359943827998</v>
      </c>
      <c r="M21" s="229">
        <v>5315.413062871261</v>
      </c>
      <c r="N21" s="203">
        <v>46063.862839727728</v>
      </c>
      <c r="O21" s="229">
        <v>6985.7996373316</v>
      </c>
      <c r="P21" s="229">
        <v>4647.8631061098995</v>
      </c>
      <c r="Q21" s="229">
        <v>2215.204930820576</v>
      </c>
      <c r="R21" s="229">
        <v>1786.4236775262557</v>
      </c>
      <c r="S21" s="229">
        <v>3541.0610095774</v>
      </c>
      <c r="T21" s="229">
        <v>5010.5831913433194</v>
      </c>
      <c r="U21" s="229">
        <v>4846.1883089840994</v>
      </c>
      <c r="V21" s="203">
        <v>29033.123861693151</v>
      </c>
      <c r="W21" s="229">
        <v>6480.992511550422</v>
      </c>
      <c r="X21" s="229">
        <v>11025.0004373838</v>
      </c>
      <c r="Y21" s="229">
        <v>7494.6752653069498</v>
      </c>
      <c r="Z21" s="229">
        <v>13137.496496808</v>
      </c>
      <c r="AA21" s="229">
        <v>9390.705445997999</v>
      </c>
      <c r="AB21" s="203">
        <v>47528.870157047168</v>
      </c>
      <c r="AC21" s="229">
        <v>5365.558633440568</v>
      </c>
      <c r="AD21" s="229">
        <v>35255.873561074717</v>
      </c>
      <c r="AE21" s="229">
        <v>13904.500228674522</v>
      </c>
      <c r="AF21" s="229">
        <v>9882.7636591569299</v>
      </c>
      <c r="AG21" s="229">
        <v>14426.616590891999</v>
      </c>
      <c r="AH21" s="229">
        <v>11439.108364290953</v>
      </c>
      <c r="AI21" s="229">
        <v>15443.010964702822</v>
      </c>
      <c r="AJ21" s="203">
        <f t="shared" si="0"/>
        <v>105717.4320022325</v>
      </c>
      <c r="AK21" s="77">
        <v>233539.81973611627</v>
      </c>
      <c r="AL21" s="8"/>
    </row>
    <row r="22" spans="1:38" x14ac:dyDescent="0.3">
      <c r="A22" s="249" t="s">
        <v>97</v>
      </c>
      <c r="B22" s="26">
        <v>741.02062577599997</v>
      </c>
      <c r="C22" s="26">
        <v>3210.0330263994151</v>
      </c>
      <c r="D22" s="26">
        <v>1101.9219761154964</v>
      </c>
      <c r="E22" s="203">
        <v>5052.9756282909111</v>
      </c>
      <c r="F22" s="26">
        <v>5950.6706178593004</v>
      </c>
      <c r="G22" s="26">
        <v>9133.2304650161368</v>
      </c>
      <c r="H22" s="26">
        <v>415.86739180079996</v>
      </c>
      <c r="I22" s="26">
        <v>1888.0882710981073</v>
      </c>
      <c r="J22" s="26">
        <v>1019.5053014260001</v>
      </c>
      <c r="K22" s="26">
        <v>4739.9053405342929</v>
      </c>
      <c r="L22" s="26">
        <v>2373.3414979014001</v>
      </c>
      <c r="M22" s="26">
        <v>4808.5275698684109</v>
      </c>
      <c r="N22" s="203">
        <v>30329.136455504449</v>
      </c>
      <c r="O22" s="26">
        <v>1642.1794709656001</v>
      </c>
      <c r="P22" s="26">
        <v>748.87406671470001</v>
      </c>
      <c r="Q22" s="26">
        <v>0.12349995862065997</v>
      </c>
      <c r="R22" s="26">
        <v>3.7742408804555998</v>
      </c>
      <c r="S22" s="26">
        <v>304.42577695739999</v>
      </c>
      <c r="T22" s="26">
        <v>3591.9617298179196</v>
      </c>
      <c r="U22" s="26">
        <v>1340.6794842831</v>
      </c>
      <c r="V22" s="203">
        <v>7632.0182695777967</v>
      </c>
      <c r="W22" s="26">
        <v>2189.2770249616001</v>
      </c>
      <c r="X22" s="26">
        <v>496.55320238580003</v>
      </c>
      <c r="Y22" s="26">
        <v>168.29918861195</v>
      </c>
      <c r="Z22" s="26">
        <v>460.51459618799998</v>
      </c>
      <c r="AA22" s="26">
        <v>1791.323363232</v>
      </c>
      <c r="AB22" s="203">
        <v>5105.9673753793495</v>
      </c>
      <c r="AC22" s="26">
        <v>4682.9206636091676</v>
      </c>
      <c r="AD22" s="26">
        <v>33848.642280010499</v>
      </c>
      <c r="AE22" s="26">
        <v>12944.725092530562</v>
      </c>
      <c r="AF22" s="26">
        <v>9461.6448363734908</v>
      </c>
      <c r="AG22" s="26">
        <v>7352.3246797119991</v>
      </c>
      <c r="AH22" s="26">
        <v>10349.248726193753</v>
      </c>
      <c r="AI22" s="26">
        <v>15317.639121636423</v>
      </c>
      <c r="AJ22" s="203">
        <f t="shared" si="0"/>
        <v>93957.1454000659</v>
      </c>
      <c r="AK22" s="35">
        <v>142077.2431288184</v>
      </c>
      <c r="AL22" s="125"/>
    </row>
    <row r="23" spans="1:38" x14ac:dyDescent="0.3">
      <c r="A23" s="249" t="s">
        <v>98</v>
      </c>
      <c r="B23" s="26">
        <v>21.811762736280002</v>
      </c>
      <c r="C23" s="26">
        <v>97.842284893680002</v>
      </c>
      <c r="D23" s="26">
        <v>23.901199494830998</v>
      </c>
      <c r="E23" s="203">
        <v>143.55524712479101</v>
      </c>
      <c r="F23" s="26">
        <v>1347.1541031141001</v>
      </c>
      <c r="G23" s="26">
        <v>1590.9672965747268</v>
      </c>
      <c r="H23" s="26">
        <v>2953.8133049042999</v>
      </c>
      <c r="I23" s="26">
        <v>2393.1432898039998</v>
      </c>
      <c r="J23" s="26">
        <v>3420.3325261464001</v>
      </c>
      <c r="K23" s="26">
        <v>1552.2358741954997</v>
      </c>
      <c r="L23" s="26">
        <v>1970.1944964813997</v>
      </c>
      <c r="M23" s="26">
        <v>506.88549300284996</v>
      </c>
      <c r="N23" s="203">
        <v>15734.726384223275</v>
      </c>
      <c r="O23" s="26">
        <v>5343.6201663660004</v>
      </c>
      <c r="P23" s="26">
        <v>3898.9890393951996</v>
      </c>
      <c r="Q23" s="26">
        <v>2215.0814308619556</v>
      </c>
      <c r="R23" s="26">
        <v>1782.6494366458001</v>
      </c>
      <c r="S23" s="26">
        <v>3236.6352326199999</v>
      </c>
      <c r="T23" s="26">
        <v>1418.6214615254003</v>
      </c>
      <c r="U23" s="26">
        <v>3505.5088247009999</v>
      </c>
      <c r="V23" s="203">
        <v>21401.105592115353</v>
      </c>
      <c r="W23" s="26">
        <v>4291.7154865888215</v>
      </c>
      <c r="X23" s="26">
        <v>10528.447234998001</v>
      </c>
      <c r="Y23" s="26">
        <v>7326.3760766949999</v>
      </c>
      <c r="Z23" s="26">
        <v>12676.98190062</v>
      </c>
      <c r="AA23" s="26">
        <v>7599.3820827659993</v>
      </c>
      <c r="AB23" s="203">
        <v>42422.902781667821</v>
      </c>
      <c r="AC23" s="26">
        <v>682.63796983140014</v>
      </c>
      <c r="AD23" s="26">
        <v>1407.23128106422</v>
      </c>
      <c r="AE23" s="26">
        <v>959.77513614396003</v>
      </c>
      <c r="AF23" s="26">
        <v>421.11882278344001</v>
      </c>
      <c r="AG23" s="26">
        <v>7074.2919111800002</v>
      </c>
      <c r="AH23" s="26">
        <v>1089.8596380972001</v>
      </c>
      <c r="AI23" s="26">
        <v>125.3718430664</v>
      </c>
      <c r="AJ23" s="203">
        <f t="shared" si="0"/>
        <v>11760.28660216662</v>
      </c>
      <c r="AK23" s="35">
        <v>91462.576607297859</v>
      </c>
      <c r="AL23" s="125"/>
    </row>
    <row r="24" spans="1:38" x14ac:dyDescent="0.3">
      <c r="A24" s="249" t="s">
        <v>226</v>
      </c>
      <c r="B24" s="26">
        <v>3.8851312520399999</v>
      </c>
      <c r="C24" s="26">
        <v>62.95989599376</v>
      </c>
      <c r="D24" s="26">
        <v>0</v>
      </c>
      <c r="E24" s="203">
        <v>66.845027245799997</v>
      </c>
      <c r="F24" s="26">
        <v>117.46623166009999</v>
      </c>
      <c r="G24" s="26">
        <v>75.342702624089995</v>
      </c>
      <c r="H24" s="26">
        <v>285.61390646372996</v>
      </c>
      <c r="I24" s="26">
        <v>78.810672198370014</v>
      </c>
      <c r="J24" s="26">
        <v>990.84721218899995</v>
      </c>
      <c r="K24" s="26">
        <v>49.985499949769995</v>
      </c>
      <c r="L24" s="26">
        <v>139.60530485748001</v>
      </c>
      <c r="M24" s="26">
        <v>152.96554455188999</v>
      </c>
      <c r="N24" s="203">
        <v>1890.6370744944297</v>
      </c>
      <c r="O24" s="26">
        <v>137.28750935363999</v>
      </c>
      <c r="P24" s="26">
        <v>252.26837009440001</v>
      </c>
      <c r="Q24" s="26">
        <v>343.098688118241</v>
      </c>
      <c r="R24" s="26">
        <v>208.17443810624999</v>
      </c>
      <c r="S24" s="26">
        <v>273.74517636167997</v>
      </c>
      <c r="T24" s="26">
        <v>0</v>
      </c>
      <c r="U24" s="26">
        <v>36.815966753039994</v>
      </c>
      <c r="V24" s="203">
        <v>1251.3901487872508</v>
      </c>
      <c r="W24" s="26">
        <v>136.23575411600001</v>
      </c>
      <c r="X24" s="26">
        <v>122.65267796794001</v>
      </c>
      <c r="Y24" s="26">
        <v>77.448216471779986</v>
      </c>
      <c r="Z24" s="26">
        <v>849.09869080559986</v>
      </c>
      <c r="AA24" s="26">
        <v>412.24951237140004</v>
      </c>
      <c r="AB24" s="203">
        <v>1597.6848517327198</v>
      </c>
      <c r="AC24" s="26">
        <v>81.012658209257836</v>
      </c>
      <c r="AD24" s="26">
        <v>119.96400118800001</v>
      </c>
      <c r="AE24" s="26">
        <v>156.76217137881</v>
      </c>
      <c r="AF24" s="26">
        <v>412.97989559710845</v>
      </c>
      <c r="AG24" s="26">
        <v>55.336622210532006</v>
      </c>
      <c r="AH24" s="26">
        <v>27.858651308603999</v>
      </c>
      <c r="AI24" s="26">
        <v>28.749981301920002</v>
      </c>
      <c r="AJ24" s="203">
        <f t="shared" si="0"/>
        <v>882.66398119423229</v>
      </c>
      <c r="AK24" s="35">
        <v>5689.2210834544339</v>
      </c>
      <c r="AL24" s="125"/>
    </row>
    <row r="25" spans="1:38" x14ac:dyDescent="0.3">
      <c r="A25" s="249" t="s">
        <v>227</v>
      </c>
      <c r="B25" s="26">
        <v>33.712393332227997</v>
      </c>
      <c r="C25" s="26">
        <v>79.277887484060003</v>
      </c>
      <c r="D25" s="26">
        <v>41.116805108713997</v>
      </c>
      <c r="E25" s="203">
        <v>154.107085925002</v>
      </c>
      <c r="F25" s="26">
        <v>790.14237666000008</v>
      </c>
      <c r="G25" s="26">
        <v>162.84018020760001</v>
      </c>
      <c r="H25" s="26">
        <v>0</v>
      </c>
      <c r="I25" s="26">
        <v>120.47329248576001</v>
      </c>
      <c r="J25" s="26">
        <v>0</v>
      </c>
      <c r="K25" s="26">
        <v>675.35071412600007</v>
      </c>
      <c r="L25" s="26">
        <v>3.2796282712179994</v>
      </c>
      <c r="M25" s="26">
        <v>449.67821531819999</v>
      </c>
      <c r="N25" s="203">
        <v>2201.7644070687779</v>
      </c>
      <c r="O25" s="26">
        <v>19.334965207499998</v>
      </c>
      <c r="P25" s="26">
        <v>0</v>
      </c>
      <c r="Q25" s="26">
        <v>0</v>
      </c>
      <c r="R25" s="26">
        <v>0</v>
      </c>
      <c r="S25" s="26">
        <v>0</v>
      </c>
      <c r="T25" s="26">
        <v>15.816557504520002</v>
      </c>
      <c r="U25" s="26">
        <v>291.11297000588007</v>
      </c>
      <c r="V25" s="203">
        <v>326.26449271790005</v>
      </c>
      <c r="W25" s="26">
        <v>90.697845290819998</v>
      </c>
      <c r="X25" s="26">
        <v>1.0150731503670001</v>
      </c>
      <c r="Y25" s="26">
        <v>0</v>
      </c>
      <c r="Z25" s="26">
        <v>0</v>
      </c>
      <c r="AA25" s="26">
        <v>170.64500490027001</v>
      </c>
      <c r="AB25" s="203">
        <v>262.35792334145702</v>
      </c>
      <c r="AC25" s="26">
        <v>237.32675749392001</v>
      </c>
      <c r="AD25" s="26">
        <v>2226.1564893812924</v>
      </c>
      <c r="AE25" s="26">
        <v>2130.3909556513354</v>
      </c>
      <c r="AF25" s="26">
        <v>436.28928024066414</v>
      </c>
      <c r="AG25" s="26">
        <v>445.76334713699993</v>
      </c>
      <c r="AH25" s="26">
        <v>243.22909232687999</v>
      </c>
      <c r="AI25" s="26">
        <v>1069.8793964802042</v>
      </c>
      <c r="AJ25" s="203">
        <f t="shared" si="0"/>
        <v>6789.035318711296</v>
      </c>
      <c r="AK25" s="35">
        <v>9733.5292277644312</v>
      </c>
      <c r="AL25" s="125"/>
    </row>
    <row r="26" spans="1:38" x14ac:dyDescent="0.3">
      <c r="A26" s="249" t="s">
        <v>228</v>
      </c>
      <c r="B26" s="26">
        <v>53.899455633599992</v>
      </c>
      <c r="C26" s="26">
        <v>231.22349832834001</v>
      </c>
      <c r="D26" s="26">
        <v>32.165720722400003</v>
      </c>
      <c r="E26" s="203">
        <v>317.28867468434004</v>
      </c>
      <c r="F26" s="26">
        <v>406.73349788953698</v>
      </c>
      <c r="G26" s="26">
        <v>866.5394854086021</v>
      </c>
      <c r="H26" s="26">
        <v>344.66560182599994</v>
      </c>
      <c r="I26" s="26">
        <v>460.17091514080721</v>
      </c>
      <c r="J26" s="26">
        <v>281.27239474757999</v>
      </c>
      <c r="K26" s="26">
        <v>903.96416450560014</v>
      </c>
      <c r="L26" s="26">
        <v>912.70358509279993</v>
      </c>
      <c r="M26" s="26">
        <v>642.05862754499992</v>
      </c>
      <c r="N26" s="203">
        <v>4818.108272155926</v>
      </c>
      <c r="O26" s="26">
        <v>404.78070587380006</v>
      </c>
      <c r="P26" s="26">
        <v>681.56442504800009</v>
      </c>
      <c r="Q26" s="26">
        <v>0</v>
      </c>
      <c r="R26" s="26">
        <v>18.095888501624998</v>
      </c>
      <c r="S26" s="26">
        <v>640.80054690119994</v>
      </c>
      <c r="T26" s="26">
        <v>253.68641925136001</v>
      </c>
      <c r="U26" s="26">
        <v>850.74084836999987</v>
      </c>
      <c r="V26" s="203">
        <v>2849.6688339459852</v>
      </c>
      <c r="W26" s="26">
        <v>260.69038296027998</v>
      </c>
      <c r="X26" s="26">
        <v>138.51568498911999</v>
      </c>
      <c r="Y26" s="26">
        <v>41.635088792162001</v>
      </c>
      <c r="Z26" s="26">
        <v>45.712483418448002</v>
      </c>
      <c r="AA26" s="26">
        <v>0</v>
      </c>
      <c r="AB26" s="203">
        <v>486.55364016000999</v>
      </c>
      <c r="AC26" s="26">
        <v>39.583817244064598</v>
      </c>
      <c r="AD26" s="26">
        <v>680.53916417268704</v>
      </c>
      <c r="AE26" s="26">
        <v>194.62745065081998</v>
      </c>
      <c r="AF26" s="26">
        <v>80.561672100159996</v>
      </c>
      <c r="AG26" s="26">
        <v>320.84249065573994</v>
      </c>
      <c r="AH26" s="26">
        <v>323.03271909697003</v>
      </c>
      <c r="AI26" s="26">
        <v>316.29156911488326</v>
      </c>
      <c r="AJ26" s="203">
        <f t="shared" si="0"/>
        <v>1955.478883035325</v>
      </c>
      <c r="AK26" s="35">
        <v>10427.098303981586</v>
      </c>
      <c r="AL26" s="125"/>
    </row>
    <row r="27" spans="1:38" x14ac:dyDescent="0.3">
      <c r="A27" s="196" t="s">
        <v>214</v>
      </c>
      <c r="B27" s="229">
        <v>1170.8125353410037</v>
      </c>
      <c r="C27" s="229">
        <v>3660.5655039417938</v>
      </c>
      <c r="D27" s="229">
        <v>1086.5331346536443</v>
      </c>
      <c r="E27" s="203">
        <v>5917.9111739364416</v>
      </c>
      <c r="F27" s="229">
        <v>7629.5034115222652</v>
      </c>
      <c r="G27" s="229">
        <v>1900.7665726621397</v>
      </c>
      <c r="H27" s="229">
        <v>1483.2623901242</v>
      </c>
      <c r="I27" s="229">
        <v>3736.8859563936649</v>
      </c>
      <c r="J27" s="229">
        <v>8313.1210577370748</v>
      </c>
      <c r="K27" s="229">
        <v>2771.583933473129</v>
      </c>
      <c r="L27" s="229">
        <v>1422.8927702000001</v>
      </c>
      <c r="M27" s="229">
        <v>6290.8163342906792</v>
      </c>
      <c r="N27" s="203">
        <v>33548.832426403147</v>
      </c>
      <c r="O27" s="229">
        <v>4954.9472146602002</v>
      </c>
      <c r="P27" s="229">
        <v>6116.0796454139499</v>
      </c>
      <c r="Q27" s="229">
        <v>15641.514206564976</v>
      </c>
      <c r="R27" s="229">
        <v>3050.4104138757202</v>
      </c>
      <c r="S27" s="229">
        <v>8092.0960546686592</v>
      </c>
      <c r="T27" s="229">
        <v>5583.4701189785001</v>
      </c>
      <c r="U27" s="229">
        <v>4934.3232116035006</v>
      </c>
      <c r="V27" s="203">
        <v>48372.840865765502</v>
      </c>
      <c r="W27" s="229">
        <v>8514.0952749601329</v>
      </c>
      <c r="X27" s="229">
        <v>5744.2313935034999</v>
      </c>
      <c r="Y27" s="229">
        <v>5977.7617311864469</v>
      </c>
      <c r="Z27" s="229">
        <v>8795.4625167809008</v>
      </c>
      <c r="AA27" s="229">
        <v>7579.4958197282986</v>
      </c>
      <c r="AB27" s="203">
        <v>36611.046736159275</v>
      </c>
      <c r="AC27" s="229">
        <v>16718.807381692379</v>
      </c>
      <c r="AD27" s="229">
        <v>8545.9992676614474</v>
      </c>
      <c r="AE27" s="229">
        <v>2666.0364708888296</v>
      </c>
      <c r="AF27" s="229">
        <v>1224.1704992013476</v>
      </c>
      <c r="AG27" s="229">
        <v>1742.3095138182343</v>
      </c>
      <c r="AH27" s="229">
        <v>5359.8433087327357</v>
      </c>
      <c r="AI27" s="229">
        <v>2274.9129645012854</v>
      </c>
      <c r="AJ27" s="203">
        <f t="shared" si="0"/>
        <v>38532.079406496261</v>
      </c>
      <c r="AK27" s="77">
        <v>162982.71060876059</v>
      </c>
      <c r="AL27" s="8"/>
    </row>
    <row r="28" spans="1:38" x14ac:dyDescent="0.3">
      <c r="A28" s="249" t="s">
        <v>109</v>
      </c>
      <c r="B28" s="26">
        <v>1148.3117362983191</v>
      </c>
      <c r="C28" s="26">
        <v>3657.6799546071902</v>
      </c>
      <c r="D28" s="26">
        <v>1085.6750221651696</v>
      </c>
      <c r="E28" s="203">
        <v>5891.6667130706792</v>
      </c>
      <c r="F28" s="26">
        <v>7629.5034115222652</v>
      </c>
      <c r="G28" s="26">
        <v>1854.9974442666196</v>
      </c>
      <c r="H28" s="26">
        <v>1483.2623901242</v>
      </c>
      <c r="I28" s="26">
        <v>3736.8859563936649</v>
      </c>
      <c r="J28" s="26">
        <v>8284.52515247265</v>
      </c>
      <c r="K28" s="26">
        <v>2076.380968413815</v>
      </c>
      <c r="L28" s="26">
        <v>1422.8927702000001</v>
      </c>
      <c r="M28" s="26">
        <v>4320.1202119808595</v>
      </c>
      <c r="N28" s="203">
        <v>30808.568305374076</v>
      </c>
      <c r="O28" s="26">
        <v>4954.9472146602002</v>
      </c>
      <c r="P28" s="26">
        <v>4266.3378831517002</v>
      </c>
      <c r="Q28" s="26">
        <v>15425.673421259376</v>
      </c>
      <c r="R28" s="26">
        <v>2768.58390077998</v>
      </c>
      <c r="S28" s="26">
        <v>7490.2501982414597</v>
      </c>
      <c r="T28" s="26">
        <v>2802.58641222489</v>
      </c>
      <c r="U28" s="26">
        <v>4331.9125483161006</v>
      </c>
      <c r="V28" s="203">
        <v>42040.291578633711</v>
      </c>
      <c r="W28" s="26">
        <v>8468.072475672343</v>
      </c>
      <c r="X28" s="26">
        <v>4992.4485878922997</v>
      </c>
      <c r="Y28" s="26">
        <v>4112.2359987084474</v>
      </c>
      <c r="Z28" s="26">
        <v>8478.5180502404</v>
      </c>
      <c r="AA28" s="26">
        <v>7294.642148882459</v>
      </c>
      <c r="AB28" s="203">
        <v>33345.917261395953</v>
      </c>
      <c r="AC28" s="26">
        <v>15290.565537090904</v>
      </c>
      <c r="AD28" s="26">
        <v>7984.1937171356694</v>
      </c>
      <c r="AE28" s="26">
        <v>2448.3300028732097</v>
      </c>
      <c r="AF28" s="26">
        <v>1102.848188642419</v>
      </c>
      <c r="AG28" s="26">
        <v>1538.3406894505142</v>
      </c>
      <c r="AH28" s="26">
        <v>2692.8501128794355</v>
      </c>
      <c r="AI28" s="26">
        <v>2128.4387121412769</v>
      </c>
      <c r="AJ28" s="203">
        <f t="shared" si="0"/>
        <v>33185.566960213429</v>
      </c>
      <c r="AK28" s="35">
        <v>145272.01081868782</v>
      </c>
      <c r="AL28" s="125"/>
    </row>
    <row r="29" spans="1:38" x14ac:dyDescent="0.3">
      <c r="A29" s="249" t="s">
        <v>103</v>
      </c>
      <c r="B29" s="26">
        <v>22.500799042684527</v>
      </c>
      <c r="C29" s="26">
        <v>2.8855493346039225</v>
      </c>
      <c r="D29" s="26">
        <v>0.85811248847472743</v>
      </c>
      <c r="E29" s="203">
        <v>26.244460865763177</v>
      </c>
      <c r="F29" s="26">
        <v>0</v>
      </c>
      <c r="G29" s="26">
        <v>45.769128395519999</v>
      </c>
      <c r="H29" s="26">
        <v>0</v>
      </c>
      <c r="I29" s="26">
        <v>0</v>
      </c>
      <c r="J29" s="26">
        <v>28.595905264424001</v>
      </c>
      <c r="K29" s="26">
        <v>695.2029650593139</v>
      </c>
      <c r="L29" s="26">
        <v>0</v>
      </c>
      <c r="M29" s="26">
        <v>1970.6961223098201</v>
      </c>
      <c r="N29" s="203">
        <v>2740.2641210290781</v>
      </c>
      <c r="O29" s="26">
        <v>0</v>
      </c>
      <c r="P29" s="26">
        <v>1849.7417622622499</v>
      </c>
      <c r="Q29" s="26">
        <v>215.84078530559998</v>
      </c>
      <c r="R29" s="26">
        <v>281.82651309573998</v>
      </c>
      <c r="S29" s="26">
        <v>601.84585642719992</v>
      </c>
      <c r="T29" s="26">
        <v>2780.8837067536101</v>
      </c>
      <c r="U29" s="26">
        <v>602.41066328739998</v>
      </c>
      <c r="V29" s="203">
        <v>6332.5492871318002</v>
      </c>
      <c r="W29" s="26">
        <v>46.022799287789994</v>
      </c>
      <c r="X29" s="26">
        <v>751.78280561120005</v>
      </c>
      <c r="Y29" s="26">
        <v>1865.525732478</v>
      </c>
      <c r="Z29" s="26">
        <v>316.94446654050006</v>
      </c>
      <c r="AA29" s="26">
        <v>284.85367084583999</v>
      </c>
      <c r="AB29" s="203">
        <v>3265.1294747633301</v>
      </c>
      <c r="AC29" s="26">
        <v>1428.2418446014749</v>
      </c>
      <c r="AD29" s="26">
        <v>561.80555052577688</v>
      </c>
      <c r="AE29" s="26">
        <v>217.70646801562003</v>
      </c>
      <c r="AF29" s="26">
        <v>121.32231055892875</v>
      </c>
      <c r="AG29" s="26">
        <v>203.96882436772015</v>
      </c>
      <c r="AH29" s="26">
        <v>2666.9931958533002</v>
      </c>
      <c r="AI29" s="26">
        <v>146.47425236000831</v>
      </c>
      <c r="AJ29" s="203">
        <f t="shared" si="0"/>
        <v>5346.5124462828289</v>
      </c>
      <c r="AK29" s="35">
        <v>17710.699790072798</v>
      </c>
      <c r="AL29" s="125"/>
    </row>
    <row r="30" spans="1:38" x14ac:dyDescent="0.3">
      <c r="A30" s="249" t="s">
        <v>219</v>
      </c>
      <c r="B30" s="229">
        <v>5926.9421768479997</v>
      </c>
      <c r="C30" s="229">
        <v>19427.772733327223</v>
      </c>
      <c r="D30" s="229">
        <v>832.82840116450745</v>
      </c>
      <c r="E30" s="203">
        <v>26187.54331133973</v>
      </c>
      <c r="F30" s="229">
        <v>4127.6348112120004</v>
      </c>
      <c r="G30" s="229">
        <v>4129.2106419130005</v>
      </c>
      <c r="H30" s="229">
        <v>13637.037618057</v>
      </c>
      <c r="I30" s="229">
        <v>0</v>
      </c>
      <c r="J30" s="229">
        <v>2509.0020259747998</v>
      </c>
      <c r="K30" s="229">
        <v>8008.8345272438064</v>
      </c>
      <c r="L30" s="229">
        <v>9163.656103200181</v>
      </c>
      <c r="M30" s="229">
        <v>4195.5029486717394</v>
      </c>
      <c r="N30" s="203">
        <v>45770.878676272529</v>
      </c>
      <c r="O30" s="229">
        <v>3435.6264821441596</v>
      </c>
      <c r="P30" s="229">
        <v>5171.4889968661901</v>
      </c>
      <c r="Q30" s="229">
        <v>1541.9394574503201</v>
      </c>
      <c r="R30" s="229">
        <v>985.25139033839991</v>
      </c>
      <c r="S30" s="229">
        <v>3878.2078896459998</v>
      </c>
      <c r="T30" s="229">
        <v>992.89216651175707</v>
      </c>
      <c r="U30" s="229">
        <v>8087.1697053691214</v>
      </c>
      <c r="V30" s="203">
        <v>24092.57608832595</v>
      </c>
      <c r="W30" s="229">
        <v>0</v>
      </c>
      <c r="X30" s="229">
        <v>5354.2579216280001</v>
      </c>
      <c r="Y30" s="229">
        <v>2195.4004745321704</v>
      </c>
      <c r="Z30" s="229">
        <v>1867.63076607824</v>
      </c>
      <c r="AA30" s="229">
        <v>568.37802072344005</v>
      </c>
      <c r="AB30" s="203">
        <v>9985.6671829618499</v>
      </c>
      <c r="AC30" s="229">
        <v>23994.654482776503</v>
      </c>
      <c r="AD30" s="229">
        <v>41.689000757575997</v>
      </c>
      <c r="AE30" s="229">
        <v>443.08328787834</v>
      </c>
      <c r="AF30" s="229">
        <v>14.500001137428601</v>
      </c>
      <c r="AG30" s="229">
        <v>118.8792013984</v>
      </c>
      <c r="AH30" s="229">
        <v>1991.3466320366194</v>
      </c>
      <c r="AI30" s="229">
        <v>5182.2196703761247</v>
      </c>
      <c r="AJ30" s="203">
        <f t="shared" si="0"/>
        <v>31786.372276360991</v>
      </c>
      <c r="AK30" s="77">
        <v>137823.03753526104</v>
      </c>
      <c r="AL30" s="125"/>
    </row>
    <row r="31" spans="1:38" ht="17.25" thickBot="1" x14ac:dyDescent="0.35">
      <c r="A31" s="249" t="s">
        <v>110</v>
      </c>
      <c r="B31" s="229">
        <v>102.45276354089762</v>
      </c>
      <c r="C31" s="229">
        <v>1592.6624365419764</v>
      </c>
      <c r="D31" s="229">
        <v>23.085009336461713</v>
      </c>
      <c r="E31" s="203">
        <v>1718.2002094193358</v>
      </c>
      <c r="F31" s="229">
        <v>4102.0364726455882</v>
      </c>
      <c r="G31" s="229">
        <v>1449.1350037852937</v>
      </c>
      <c r="H31" s="229">
        <v>934.02632543470645</v>
      </c>
      <c r="I31" s="229">
        <v>1148.6591443343152</v>
      </c>
      <c r="J31" s="229">
        <v>0</v>
      </c>
      <c r="K31" s="229">
        <v>6641.4821611151383</v>
      </c>
      <c r="L31" s="229">
        <v>1168.7434614341335</v>
      </c>
      <c r="M31" s="229">
        <v>6382.2658305039076</v>
      </c>
      <c r="N31" s="203">
        <v>21826.348399253082</v>
      </c>
      <c r="O31" s="229">
        <v>323.88530188968195</v>
      </c>
      <c r="P31" s="229">
        <v>24950.290204340188</v>
      </c>
      <c r="Q31" s="229">
        <v>3448.9988779178484</v>
      </c>
      <c r="R31" s="229">
        <v>522.72284197601459</v>
      </c>
      <c r="S31" s="229">
        <v>3858.375282261286</v>
      </c>
      <c r="T31" s="229">
        <v>3057.0206556446874</v>
      </c>
      <c r="U31" s="229">
        <v>3266.0376055116503</v>
      </c>
      <c r="V31" s="203">
        <v>39427.330769541353</v>
      </c>
      <c r="W31" s="229">
        <v>1466.5369050900838</v>
      </c>
      <c r="X31" s="229">
        <v>7693.4577242641626</v>
      </c>
      <c r="Y31" s="229">
        <v>105.82374096800001</v>
      </c>
      <c r="Z31" s="229">
        <v>8876.7985914649998</v>
      </c>
      <c r="AA31" s="229">
        <v>3144.0496874901214</v>
      </c>
      <c r="AB31" s="203">
        <v>21286.666649277369</v>
      </c>
      <c r="AC31" s="229">
        <v>3623.610972343341</v>
      </c>
      <c r="AD31" s="229">
        <v>2272.5310042768501</v>
      </c>
      <c r="AE31" s="229">
        <v>4854.725757997724</v>
      </c>
      <c r="AF31" s="229">
        <v>1990.9612311635517</v>
      </c>
      <c r="AG31" s="229">
        <v>2536.5290834930574</v>
      </c>
      <c r="AH31" s="229">
        <v>1672.3322246814232</v>
      </c>
      <c r="AI31" s="229">
        <v>163.72309591160999</v>
      </c>
      <c r="AJ31" s="203">
        <f t="shared" si="0"/>
        <v>17114.413369867558</v>
      </c>
      <c r="AK31" s="77">
        <v>101372.95939735873</v>
      </c>
      <c r="AL31" s="125"/>
    </row>
    <row r="32" spans="1:38" ht="17.25" thickBot="1" x14ac:dyDescent="0.35">
      <c r="A32" s="193" t="s">
        <v>69</v>
      </c>
      <c r="B32" s="277">
        <f>B31+B30+B27+B20+B16+B11+B5</f>
        <v>18026.534988472769</v>
      </c>
      <c r="C32" s="277">
        <f t="shared" ref="C32:AK32" si="1">C31+C30+C27+C20+C16+C11+C5</f>
        <v>74888.468634450313</v>
      </c>
      <c r="D32" s="277">
        <f t="shared" si="1"/>
        <v>16571.576999058565</v>
      </c>
      <c r="E32" s="230">
        <f t="shared" si="1"/>
        <v>109486.58062198166</v>
      </c>
      <c r="F32" s="277">
        <f t="shared" si="1"/>
        <v>99319.147359241033</v>
      </c>
      <c r="G32" s="277">
        <f t="shared" si="1"/>
        <v>95866.581339604687</v>
      </c>
      <c r="H32" s="277">
        <f t="shared" si="1"/>
        <v>81341.530403976984</v>
      </c>
      <c r="I32" s="277">
        <f t="shared" si="1"/>
        <v>57808.264879362512</v>
      </c>
      <c r="J32" s="277">
        <f t="shared" si="1"/>
        <v>95382.395520077</v>
      </c>
      <c r="K32" s="277">
        <f t="shared" si="1"/>
        <v>169253.77445478144</v>
      </c>
      <c r="L32" s="277">
        <f t="shared" si="1"/>
        <v>145321.97571975633</v>
      </c>
      <c r="M32" s="277">
        <f t="shared" si="1"/>
        <v>138432.91890348555</v>
      </c>
      <c r="N32" s="230">
        <f t="shared" si="1"/>
        <v>882726.58858028555</v>
      </c>
      <c r="O32" s="277">
        <f t="shared" si="1"/>
        <v>115511.94486560137</v>
      </c>
      <c r="P32" s="277">
        <f t="shared" si="1"/>
        <v>106538.16593858962</v>
      </c>
      <c r="Q32" s="277">
        <f t="shared" si="1"/>
        <v>89533.054750276133</v>
      </c>
      <c r="R32" s="277">
        <f t="shared" si="1"/>
        <v>107036.60525383848</v>
      </c>
      <c r="S32" s="277">
        <f t="shared" si="1"/>
        <v>97977.704113437401</v>
      </c>
      <c r="T32" s="277">
        <f t="shared" si="1"/>
        <v>105936.67062687516</v>
      </c>
      <c r="U32" s="277">
        <f t="shared" si="1"/>
        <v>111918.73302029024</v>
      </c>
      <c r="V32" s="230">
        <f t="shared" si="1"/>
        <v>734452.87856890832</v>
      </c>
      <c r="W32" s="277">
        <f t="shared" si="1"/>
        <v>75329.849648760021</v>
      </c>
      <c r="X32" s="277">
        <f t="shared" si="1"/>
        <v>140924.70120952971</v>
      </c>
      <c r="Y32" s="277">
        <f t="shared" si="1"/>
        <v>78070.373517935601</v>
      </c>
      <c r="Z32" s="277">
        <f t="shared" si="1"/>
        <v>117766.15843384595</v>
      </c>
      <c r="AA32" s="277">
        <f t="shared" si="1"/>
        <v>142704.6226296986</v>
      </c>
      <c r="AB32" s="230">
        <f t="shared" si="1"/>
        <v>554795.7054397699</v>
      </c>
      <c r="AC32" s="277">
        <f t="shared" si="1"/>
        <v>170652.74164089168</v>
      </c>
      <c r="AD32" s="277">
        <f t="shared" si="1"/>
        <v>175423.60213444004</v>
      </c>
      <c r="AE32" s="277">
        <f t="shared" si="1"/>
        <v>182687.4627984433</v>
      </c>
      <c r="AF32" s="277">
        <f t="shared" si="1"/>
        <v>120195.69876283</v>
      </c>
      <c r="AG32" s="277">
        <f t="shared" si="1"/>
        <v>147359.37736504819</v>
      </c>
      <c r="AH32" s="277">
        <f t="shared" si="1"/>
        <v>163814.96378385508</v>
      </c>
      <c r="AI32" s="277">
        <f t="shared" si="1"/>
        <v>144260.14484448414</v>
      </c>
      <c r="AJ32" s="230">
        <f t="shared" si="1"/>
        <v>1104393.9913299924</v>
      </c>
      <c r="AK32" s="278">
        <f t="shared" si="1"/>
        <v>3385855.7445409377</v>
      </c>
      <c r="AL32" s="125"/>
    </row>
    <row r="33" spans="1:38" x14ac:dyDescent="0.3">
      <c r="A33" s="929" t="s">
        <v>207</v>
      </c>
      <c r="B33" s="929"/>
      <c r="C33" s="929"/>
      <c r="D33" s="929"/>
      <c r="E33" s="126"/>
      <c r="F33" s="125"/>
      <c r="G33" s="125"/>
      <c r="H33" s="125"/>
      <c r="I33" s="125"/>
      <c r="J33" s="125"/>
      <c r="K33" s="125"/>
      <c r="L33" s="125"/>
      <c r="M33" s="125"/>
      <c r="N33" s="126"/>
      <c r="O33" s="125"/>
      <c r="P33" s="125"/>
      <c r="Q33" s="125"/>
      <c r="R33" s="125"/>
      <c r="S33" s="125"/>
      <c r="T33" s="125"/>
      <c r="U33" s="125"/>
      <c r="V33" s="126"/>
      <c r="W33" s="125"/>
      <c r="X33" s="125"/>
      <c r="Y33" s="125"/>
      <c r="Z33" s="125"/>
      <c r="AA33" s="125"/>
      <c r="AB33" s="126"/>
      <c r="AC33" s="125"/>
      <c r="AD33" s="125"/>
      <c r="AE33" s="125"/>
      <c r="AF33" s="125"/>
      <c r="AG33" s="125"/>
      <c r="AH33" s="125"/>
      <c r="AI33" s="125"/>
      <c r="AJ33" s="126"/>
      <c r="AK33" s="125"/>
      <c r="AL33" s="125"/>
    </row>
  </sheetData>
  <mergeCells count="1">
    <mergeCell ref="A33:D33"/>
  </mergeCells>
  <pageMargins left="0.7" right="0.7" top="0.75" bottom="0.75" header="0.3" footer="0.3"/>
  <ignoredErrors>
    <ignoredError sqref="AJ5:AJ31" formulaRange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24"/>
  <sheetViews>
    <sheetView workbookViewId="0">
      <selection activeCell="B17" sqref="B17"/>
    </sheetView>
  </sheetViews>
  <sheetFormatPr defaultRowHeight="16.5" x14ac:dyDescent="0.3"/>
  <cols>
    <col min="1" max="1" width="23.7109375" style="91" customWidth="1"/>
    <col min="2" max="2" width="11.5703125" style="91" bestFit="1" customWidth="1"/>
    <col min="3" max="3" width="7.7109375" style="91" bestFit="1" customWidth="1"/>
    <col min="4" max="4" width="8.42578125" style="91" bestFit="1" customWidth="1"/>
    <col min="5" max="5" width="10.42578125" style="91" bestFit="1" customWidth="1"/>
    <col min="6" max="6" width="7.28515625" style="91" bestFit="1" customWidth="1"/>
    <col min="7" max="7" width="8.85546875" style="91" bestFit="1" customWidth="1"/>
    <col min="8" max="8" width="10.28515625" style="91" bestFit="1" customWidth="1"/>
    <col min="9" max="9" width="6.5703125" style="91" bestFit="1" customWidth="1"/>
    <col min="10" max="10" width="11.140625" style="91" bestFit="1" customWidth="1"/>
    <col min="11" max="11" width="9" style="91" bestFit="1" customWidth="1"/>
    <col min="12" max="12" width="9.140625" style="91" bestFit="1" customWidth="1"/>
    <col min="13" max="13" width="8.7109375" style="91" bestFit="1" customWidth="1"/>
    <col min="14" max="14" width="7.5703125" style="91" bestFit="1" customWidth="1"/>
    <col min="15" max="15" width="8" style="91" bestFit="1" customWidth="1"/>
    <col min="16" max="16" width="7.42578125" style="91" bestFit="1" customWidth="1"/>
    <col min="17" max="17" width="7.7109375" style="91" bestFit="1" customWidth="1"/>
    <col min="18" max="18" width="8.28515625" style="91" bestFit="1" customWidth="1"/>
    <col min="19" max="19" width="10" style="91" bestFit="1" customWidth="1"/>
    <col min="20" max="20" width="6.5703125" style="91" bestFit="1" customWidth="1"/>
    <col min="21" max="21" width="12" style="91" bestFit="1" customWidth="1"/>
    <col min="22" max="22" width="7.5703125" style="91" bestFit="1" customWidth="1"/>
    <col min="23" max="23" width="8" style="91" bestFit="1" customWidth="1"/>
    <col min="24" max="24" width="9.140625" style="91" bestFit="1" customWidth="1"/>
    <col min="25" max="25" width="8.7109375" style="91" bestFit="1" customWidth="1"/>
    <col min="26" max="26" width="7.5703125" style="91" bestFit="1" customWidth="1"/>
    <col min="27" max="27" width="8.42578125" style="91" bestFit="1" customWidth="1"/>
    <col min="28" max="28" width="7.5703125" style="91" bestFit="1" customWidth="1"/>
    <col min="29" max="29" width="11.42578125" style="91" bestFit="1" customWidth="1"/>
    <col min="30" max="30" width="9.7109375" style="91" bestFit="1" customWidth="1"/>
    <col min="31" max="31" width="7.85546875" style="91" bestFit="1" customWidth="1"/>
    <col min="32" max="32" width="8.42578125" style="91" bestFit="1" customWidth="1"/>
    <col min="33" max="33" width="6.7109375" style="91" bestFit="1" customWidth="1"/>
    <col min="34" max="34" width="7.140625" style="91" bestFit="1" customWidth="1"/>
    <col min="35" max="35" width="9.28515625" style="91" bestFit="1" customWidth="1"/>
    <col min="36" max="36" width="6.5703125" style="91" bestFit="1" customWidth="1"/>
    <col min="37" max="38" width="8.5703125" style="91" bestFit="1" customWidth="1"/>
    <col min="39" max="39" width="7.7109375" style="91" bestFit="1" customWidth="1"/>
    <col min="40" max="40" width="9.28515625" style="91" bestFit="1" customWidth="1"/>
    <col min="41" max="41" width="6.5703125" style="91" bestFit="1" customWidth="1"/>
    <col min="42" max="43" width="8.5703125" style="91" bestFit="1" customWidth="1"/>
    <col min="44" max="44" width="7.7109375" style="91" bestFit="1" customWidth="1"/>
    <col min="45" max="16384" width="9.140625" style="91"/>
  </cols>
  <sheetData>
    <row r="3" spans="1:44" ht="17.25" thickBot="1" x14ac:dyDescent="0.35">
      <c r="A3" s="239" t="s">
        <v>321</v>
      </c>
      <c r="B3" s="239"/>
      <c r="C3" s="239"/>
      <c r="D3" s="239"/>
      <c r="E3" s="239"/>
      <c r="F3" s="19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1"/>
      <c r="AO3" s="185"/>
      <c r="AP3" s="185"/>
      <c r="AQ3" s="185"/>
      <c r="AR3" s="185"/>
    </row>
    <row r="4" spans="1:44" s="81" customFormat="1" ht="17.25" thickBot="1" x14ac:dyDescent="0.35">
      <c r="A4" s="20" t="s">
        <v>250</v>
      </c>
      <c r="B4" s="40" t="s">
        <v>32</v>
      </c>
      <c r="C4" s="40" t="s">
        <v>33</v>
      </c>
      <c r="D4" s="40" t="s">
        <v>34</v>
      </c>
      <c r="E4" s="208" t="s">
        <v>252</v>
      </c>
      <c r="F4" s="40" t="s">
        <v>35</v>
      </c>
      <c r="G4" s="40" t="s">
        <v>37</v>
      </c>
      <c r="H4" s="40" t="s">
        <v>38</v>
      </c>
      <c r="I4" s="40" t="s">
        <v>39</v>
      </c>
      <c r="J4" s="40" t="s">
        <v>40</v>
      </c>
      <c r="K4" s="40" t="s">
        <v>41</v>
      </c>
      <c r="L4" s="40" t="s">
        <v>42</v>
      </c>
      <c r="M4" s="40" t="s">
        <v>43</v>
      </c>
      <c r="N4" s="208" t="s">
        <v>254</v>
      </c>
      <c r="O4" s="40" t="s">
        <v>44</v>
      </c>
      <c r="P4" s="40" t="s">
        <v>45</v>
      </c>
      <c r="Q4" s="40" t="s">
        <v>46</v>
      </c>
      <c r="R4" s="40" t="s">
        <v>47</v>
      </c>
      <c r="S4" s="40" t="s">
        <v>48</v>
      </c>
      <c r="T4" s="40" t="s">
        <v>49</v>
      </c>
      <c r="U4" s="40" t="s">
        <v>50</v>
      </c>
      <c r="V4" s="208" t="s">
        <v>255</v>
      </c>
      <c r="W4" s="40" t="s">
        <v>51</v>
      </c>
      <c r="X4" s="40" t="s">
        <v>52</v>
      </c>
      <c r="Y4" s="40" t="s">
        <v>53</v>
      </c>
      <c r="Z4" s="40" t="s">
        <v>54</v>
      </c>
      <c r="AA4" s="40" t="s">
        <v>55</v>
      </c>
      <c r="AB4" s="208" t="s">
        <v>256</v>
      </c>
      <c r="AC4" s="40" t="s">
        <v>56</v>
      </c>
      <c r="AD4" s="40" t="s">
        <v>57</v>
      </c>
      <c r="AE4" s="40" t="s">
        <v>58</v>
      </c>
      <c r="AF4" s="40" t="s">
        <v>59</v>
      </c>
      <c r="AG4" s="40" t="s">
        <v>60</v>
      </c>
      <c r="AH4" s="40" t="s">
        <v>61</v>
      </c>
      <c r="AI4" s="40" t="s">
        <v>62</v>
      </c>
      <c r="AJ4" s="208" t="s">
        <v>257</v>
      </c>
      <c r="AK4" s="40" t="s">
        <v>69</v>
      </c>
      <c r="AL4" s="257" t="s">
        <v>238</v>
      </c>
      <c r="AM4" s="258" t="s">
        <v>229</v>
      </c>
      <c r="AN4" s="10"/>
      <c r="AQ4" s="236"/>
      <c r="AR4" s="236"/>
    </row>
    <row r="5" spans="1:44" s="81" customFormat="1" ht="17.25" thickTop="1" x14ac:dyDescent="0.3">
      <c r="A5" s="253" t="s">
        <v>82</v>
      </c>
      <c r="B5" s="259">
        <v>0</v>
      </c>
      <c r="C5" s="259">
        <v>0</v>
      </c>
      <c r="D5" s="259">
        <v>0</v>
      </c>
      <c r="E5" s="209">
        <v>0</v>
      </c>
      <c r="F5" s="259">
        <v>0</v>
      </c>
      <c r="G5" s="259">
        <v>0</v>
      </c>
      <c r="H5" s="259">
        <v>0</v>
      </c>
      <c r="I5" s="259">
        <v>0</v>
      </c>
      <c r="J5" s="259">
        <v>0</v>
      </c>
      <c r="K5" s="259">
        <v>0</v>
      </c>
      <c r="L5" s="259">
        <v>0</v>
      </c>
      <c r="M5" s="259">
        <v>0</v>
      </c>
      <c r="N5" s="209">
        <v>0</v>
      </c>
      <c r="O5" s="259">
        <v>0</v>
      </c>
      <c r="P5" s="259">
        <v>0</v>
      </c>
      <c r="Q5" s="259">
        <v>0</v>
      </c>
      <c r="R5" s="259">
        <v>0</v>
      </c>
      <c r="S5" s="259">
        <v>0</v>
      </c>
      <c r="T5" s="259">
        <v>0</v>
      </c>
      <c r="U5" s="259">
        <v>0</v>
      </c>
      <c r="V5" s="209">
        <v>0</v>
      </c>
      <c r="W5" s="259">
        <v>0</v>
      </c>
      <c r="X5" s="259">
        <v>0</v>
      </c>
      <c r="Y5" s="259">
        <v>0</v>
      </c>
      <c r="Z5" s="259">
        <v>0</v>
      </c>
      <c r="AA5" s="259">
        <v>0</v>
      </c>
      <c r="AB5" s="209">
        <v>0</v>
      </c>
      <c r="AC5" s="259">
        <v>0</v>
      </c>
      <c r="AD5" s="259">
        <v>0</v>
      </c>
      <c r="AE5" s="259">
        <v>0</v>
      </c>
      <c r="AF5" s="259">
        <v>0</v>
      </c>
      <c r="AG5" s="259">
        <v>0</v>
      </c>
      <c r="AH5" s="259">
        <v>0</v>
      </c>
      <c r="AI5" s="259">
        <v>0</v>
      </c>
      <c r="AJ5" s="209">
        <f>SUM(AC5:AI5)</f>
        <v>0</v>
      </c>
      <c r="AK5" s="259">
        <v>0</v>
      </c>
      <c r="AL5" s="260">
        <v>0</v>
      </c>
      <c r="AM5" s="261">
        <v>0</v>
      </c>
      <c r="AN5" s="10"/>
      <c r="AO5" s="134"/>
      <c r="AP5" s="134"/>
      <c r="AQ5" s="183"/>
      <c r="AR5" s="183"/>
    </row>
    <row r="6" spans="1:44" x14ac:dyDescent="0.3">
      <c r="A6" s="254" t="s">
        <v>221</v>
      </c>
      <c r="B6" s="26">
        <v>0</v>
      </c>
      <c r="C6" s="26">
        <v>0</v>
      </c>
      <c r="D6" s="26">
        <v>0</v>
      </c>
      <c r="E6" s="211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11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11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11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11">
        <f t="shared" ref="AJ6:AJ21" si="0">SUM(AC6:AI6)</f>
        <v>0</v>
      </c>
      <c r="AK6" s="262">
        <v>0</v>
      </c>
      <c r="AL6" s="263">
        <v>0</v>
      </c>
      <c r="AM6" s="264">
        <v>0</v>
      </c>
      <c r="AN6" s="1"/>
      <c r="AO6" s="132"/>
      <c r="AP6" s="132"/>
      <c r="AQ6" s="135"/>
      <c r="AR6" s="183"/>
    </row>
    <row r="7" spans="1:44" s="81" customFormat="1" x14ac:dyDescent="0.3">
      <c r="A7" s="253" t="s">
        <v>87</v>
      </c>
      <c r="B7" s="259">
        <v>203.35644567699998</v>
      </c>
      <c r="C7" s="259">
        <v>297.85554494249999</v>
      </c>
      <c r="D7" s="259">
        <v>0</v>
      </c>
      <c r="E7" s="209">
        <v>501.21199061949994</v>
      </c>
      <c r="F7" s="259">
        <v>836.79230545625001</v>
      </c>
      <c r="G7" s="259">
        <v>1884.7639717174</v>
      </c>
      <c r="H7" s="259">
        <v>3774.2981876567997</v>
      </c>
      <c r="I7" s="259">
        <v>1516.1642746106399</v>
      </c>
      <c r="J7" s="259">
        <v>2892.60067679952</v>
      </c>
      <c r="K7" s="259">
        <v>1868.8364296563798</v>
      </c>
      <c r="L7" s="259">
        <v>1144.6939216660001</v>
      </c>
      <c r="M7" s="259">
        <v>662.13013906749995</v>
      </c>
      <c r="N7" s="209">
        <v>14580.279906630489</v>
      </c>
      <c r="O7" s="259">
        <v>189.07844870712</v>
      </c>
      <c r="P7" s="259">
        <v>900.15940314337001</v>
      </c>
      <c r="Q7" s="259">
        <v>9433.6457543094002</v>
      </c>
      <c r="R7" s="259">
        <v>26868.7609441528</v>
      </c>
      <c r="S7" s="259">
        <v>277.77576465357998</v>
      </c>
      <c r="T7" s="259">
        <v>613.85920417302009</v>
      </c>
      <c r="U7" s="259">
        <v>3.6861962934279999</v>
      </c>
      <c r="V7" s="209">
        <v>38286.965715432721</v>
      </c>
      <c r="W7" s="259">
        <v>206.84689522426999</v>
      </c>
      <c r="X7" s="259">
        <v>546.87724489888001</v>
      </c>
      <c r="Y7" s="259">
        <v>26875.715583802401</v>
      </c>
      <c r="Z7" s="259">
        <v>20990.933266855998</v>
      </c>
      <c r="AA7" s="259">
        <v>3374.4129288731201</v>
      </c>
      <c r="AB7" s="209">
        <v>51994.785919654671</v>
      </c>
      <c r="AC7" s="259">
        <v>211.66847600514004</v>
      </c>
      <c r="AD7" s="259">
        <v>379.74486815380004</v>
      </c>
      <c r="AE7" s="259">
        <v>409.47077570126805</v>
      </c>
      <c r="AF7" s="259">
        <v>0</v>
      </c>
      <c r="AG7" s="259">
        <v>19.429658001798</v>
      </c>
      <c r="AH7" s="259">
        <v>0</v>
      </c>
      <c r="AI7" s="259">
        <v>461.37183056996804</v>
      </c>
      <c r="AJ7" s="209">
        <f t="shared" si="0"/>
        <v>1481.6856084319741</v>
      </c>
      <c r="AK7" s="259">
        <v>106844.92914076935</v>
      </c>
      <c r="AL7" s="259">
        <v>93428.079254790879</v>
      </c>
      <c r="AM7" s="261">
        <v>0.1436061834193223</v>
      </c>
      <c r="AN7" s="10"/>
      <c r="AO7" s="134"/>
      <c r="AP7" s="134"/>
      <c r="AQ7" s="134"/>
      <c r="AR7" s="238"/>
    </row>
    <row r="8" spans="1:44" x14ac:dyDescent="0.3">
      <c r="A8" s="254" t="s">
        <v>222</v>
      </c>
      <c r="B8" s="26">
        <v>203.35644567699998</v>
      </c>
      <c r="C8" s="26">
        <v>297.85554494249999</v>
      </c>
      <c r="D8" s="26">
        <v>0</v>
      </c>
      <c r="E8" s="211">
        <v>501.21199061949994</v>
      </c>
      <c r="F8" s="26">
        <v>770.29410385000006</v>
      </c>
      <c r="G8" s="26">
        <v>1884.7639717174</v>
      </c>
      <c r="H8" s="26">
        <v>3774.2981876567997</v>
      </c>
      <c r="I8" s="26">
        <v>1427.2110758376</v>
      </c>
      <c r="J8" s="26">
        <v>2421.8831068062</v>
      </c>
      <c r="K8" s="26">
        <v>1852.8012964988998</v>
      </c>
      <c r="L8" s="26">
        <v>1144.6939216660001</v>
      </c>
      <c r="M8" s="26">
        <v>662.13013906749995</v>
      </c>
      <c r="N8" s="211">
        <v>13938.075803100397</v>
      </c>
      <c r="O8" s="26">
        <v>189.07844870712</v>
      </c>
      <c r="P8" s="26">
        <v>29.250007670170003</v>
      </c>
      <c r="Q8" s="26">
        <v>400.2849517194</v>
      </c>
      <c r="R8" s="26">
        <v>822.7040363527999</v>
      </c>
      <c r="S8" s="26">
        <v>277.77576465357998</v>
      </c>
      <c r="T8" s="26">
        <v>305.931532425</v>
      </c>
      <c r="U8" s="26">
        <v>3.6861962934279999</v>
      </c>
      <c r="V8" s="211">
        <v>2028.7109378214977</v>
      </c>
      <c r="W8" s="26">
        <v>110.31221527031001</v>
      </c>
      <c r="X8" s="26">
        <v>480.95866534492001</v>
      </c>
      <c r="Y8" s="26">
        <v>1392.0591723023999</v>
      </c>
      <c r="Z8" s="26">
        <v>5921.8966818959989</v>
      </c>
      <c r="AA8" s="26">
        <v>543.68085877312001</v>
      </c>
      <c r="AB8" s="211">
        <v>8448.9075935867477</v>
      </c>
      <c r="AC8" s="26">
        <v>211.66847600514004</v>
      </c>
      <c r="AD8" s="26">
        <v>379.74486815380004</v>
      </c>
      <c r="AE8" s="26">
        <v>373.38530657137005</v>
      </c>
      <c r="AF8" s="26">
        <v>0</v>
      </c>
      <c r="AG8" s="26">
        <v>19.429658001798</v>
      </c>
      <c r="AH8" s="26">
        <v>0</v>
      </c>
      <c r="AI8" s="26">
        <v>457.05983782864001</v>
      </c>
      <c r="AJ8" s="211">
        <f t="shared" si="0"/>
        <v>1441.2881465607481</v>
      </c>
      <c r="AK8" s="262">
        <v>26358.194471688894</v>
      </c>
      <c r="AL8" s="263">
        <v>23965.588292961824</v>
      </c>
      <c r="AM8" s="264">
        <v>9.9835069745804139E-2</v>
      </c>
      <c r="AN8" s="1"/>
      <c r="AO8" s="132"/>
      <c r="AP8" s="132"/>
      <c r="AQ8" s="135"/>
      <c r="AR8" s="237"/>
    </row>
    <row r="9" spans="1:44" x14ac:dyDescent="0.3">
      <c r="A9" s="254" t="s">
        <v>223</v>
      </c>
      <c r="B9" s="26">
        <v>0</v>
      </c>
      <c r="C9" s="26">
        <v>0</v>
      </c>
      <c r="D9" s="26">
        <v>0</v>
      </c>
      <c r="E9" s="211">
        <v>0</v>
      </c>
      <c r="F9" s="26">
        <v>66.498201606250007</v>
      </c>
      <c r="G9" s="26">
        <v>0</v>
      </c>
      <c r="H9" s="26">
        <v>0</v>
      </c>
      <c r="I9" s="26">
        <v>88.95319877304</v>
      </c>
      <c r="J9" s="26">
        <v>470.71756999331996</v>
      </c>
      <c r="K9" s="26">
        <v>16.035133157480001</v>
      </c>
      <c r="L9" s="26">
        <v>0</v>
      </c>
      <c r="M9" s="26">
        <v>0</v>
      </c>
      <c r="N9" s="211">
        <v>642.20410353008992</v>
      </c>
      <c r="O9" s="26">
        <v>0</v>
      </c>
      <c r="P9" s="26">
        <v>870.90939547319999</v>
      </c>
      <c r="Q9" s="26">
        <v>9033.3608025899994</v>
      </c>
      <c r="R9" s="26">
        <v>26046.056907800001</v>
      </c>
      <c r="S9" s="26">
        <v>0</v>
      </c>
      <c r="T9" s="26">
        <v>307.92767174802003</v>
      </c>
      <c r="U9" s="26">
        <v>0</v>
      </c>
      <c r="V9" s="211">
        <v>36258.254777611219</v>
      </c>
      <c r="W9" s="26">
        <v>96.534679953959994</v>
      </c>
      <c r="X9" s="26">
        <v>65.918579553960001</v>
      </c>
      <c r="Y9" s="26">
        <v>25483.6564115</v>
      </c>
      <c r="Z9" s="26">
        <v>15069.03658496</v>
      </c>
      <c r="AA9" s="26">
        <v>2830.7320701000003</v>
      </c>
      <c r="AB9" s="211">
        <v>43545.878326067919</v>
      </c>
      <c r="AC9" s="26">
        <v>0</v>
      </c>
      <c r="AD9" s="26">
        <v>0</v>
      </c>
      <c r="AE9" s="26">
        <v>36.085469129897994</v>
      </c>
      <c r="AF9" s="26">
        <v>0</v>
      </c>
      <c r="AG9" s="26">
        <v>0</v>
      </c>
      <c r="AH9" s="26">
        <v>0</v>
      </c>
      <c r="AI9" s="26">
        <v>4.3119927413279999</v>
      </c>
      <c r="AJ9" s="211">
        <f t="shared" si="0"/>
        <v>40.397461871225993</v>
      </c>
      <c r="AK9" s="262">
        <v>80486.734669080455</v>
      </c>
      <c r="AL9" s="263">
        <v>69462.490961829069</v>
      </c>
      <c r="AM9" s="264">
        <v>0.15870786599503628</v>
      </c>
      <c r="AN9" s="1"/>
      <c r="AO9" s="132"/>
      <c r="AP9" s="132"/>
      <c r="AQ9" s="135"/>
      <c r="AR9" s="237"/>
    </row>
    <row r="10" spans="1:44" x14ac:dyDescent="0.3">
      <c r="A10" s="254" t="s">
        <v>224</v>
      </c>
      <c r="B10" s="26">
        <v>0</v>
      </c>
      <c r="C10" s="26">
        <v>0</v>
      </c>
      <c r="D10" s="26">
        <v>0</v>
      </c>
      <c r="E10" s="211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11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11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11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11">
        <f t="shared" si="0"/>
        <v>0</v>
      </c>
      <c r="AK10" s="262">
        <v>0</v>
      </c>
      <c r="AL10" s="263">
        <v>0</v>
      </c>
      <c r="AM10" s="264">
        <v>0</v>
      </c>
      <c r="AN10" s="1"/>
      <c r="AO10" s="132"/>
      <c r="AP10" s="132"/>
      <c r="AQ10" s="135"/>
      <c r="AR10" s="183"/>
    </row>
    <row r="11" spans="1:44" s="81" customFormat="1" x14ac:dyDescent="0.3">
      <c r="A11" s="253" t="s">
        <v>96</v>
      </c>
      <c r="B11" s="259">
        <v>25.787139815402004</v>
      </c>
      <c r="C11" s="259">
        <v>0</v>
      </c>
      <c r="D11" s="259">
        <v>0</v>
      </c>
      <c r="E11" s="209">
        <v>25.787139815402004</v>
      </c>
      <c r="F11" s="259">
        <v>167.80374808662538</v>
      </c>
      <c r="G11" s="259">
        <v>215.77157065168799</v>
      </c>
      <c r="H11" s="259">
        <v>227.37327570999997</v>
      </c>
      <c r="I11" s="259">
        <v>3.977431405461</v>
      </c>
      <c r="J11" s="259">
        <v>25.256600625610002</v>
      </c>
      <c r="K11" s="259">
        <v>36.538667840409005</v>
      </c>
      <c r="L11" s="259">
        <v>135.06845991844</v>
      </c>
      <c r="M11" s="259">
        <v>23.980129415895</v>
      </c>
      <c r="N11" s="209">
        <v>835.76988365412831</v>
      </c>
      <c r="O11" s="259">
        <v>0</v>
      </c>
      <c r="P11" s="259">
        <v>10.840524499566001</v>
      </c>
      <c r="Q11" s="259">
        <v>0</v>
      </c>
      <c r="R11" s="259">
        <v>5.0707116735116999</v>
      </c>
      <c r="S11" s="259">
        <v>64.925849822266002</v>
      </c>
      <c r="T11" s="259">
        <v>14.812072354805</v>
      </c>
      <c r="U11" s="259">
        <v>0</v>
      </c>
      <c r="V11" s="209">
        <v>95.649158350148696</v>
      </c>
      <c r="W11" s="259">
        <v>7.9585812535680001</v>
      </c>
      <c r="X11" s="259">
        <v>0</v>
      </c>
      <c r="Y11" s="259">
        <v>9.2453157113152002</v>
      </c>
      <c r="Z11" s="259">
        <v>95.707786535857991</v>
      </c>
      <c r="AA11" s="259">
        <v>0</v>
      </c>
      <c r="AB11" s="209">
        <v>112.91168350074119</v>
      </c>
      <c r="AC11" s="259">
        <v>67.023595453230001</v>
      </c>
      <c r="AD11" s="259">
        <v>0</v>
      </c>
      <c r="AE11" s="259">
        <v>19.902250678200001</v>
      </c>
      <c r="AF11" s="259">
        <v>0</v>
      </c>
      <c r="AG11" s="259">
        <v>0</v>
      </c>
      <c r="AH11" s="259">
        <v>0</v>
      </c>
      <c r="AI11" s="259">
        <v>233.35430242510958</v>
      </c>
      <c r="AJ11" s="209">
        <f t="shared" si="0"/>
        <v>320.28014855653959</v>
      </c>
      <c r="AK11" s="259">
        <v>1390.3980138769598</v>
      </c>
      <c r="AL11" s="265">
        <v>4057.1797379747231</v>
      </c>
      <c r="AM11" s="261">
        <v>-0.65729937945243133</v>
      </c>
      <c r="AN11" s="10"/>
      <c r="AO11" s="134"/>
      <c r="AP11" s="134"/>
      <c r="AQ11" s="234"/>
      <c r="AR11" s="238"/>
    </row>
    <row r="12" spans="1:44" x14ac:dyDescent="0.3">
      <c r="A12" s="254" t="s">
        <v>213</v>
      </c>
      <c r="B12" s="26">
        <v>25.787139815402004</v>
      </c>
      <c r="C12" s="26">
        <v>0</v>
      </c>
      <c r="D12" s="26">
        <v>0</v>
      </c>
      <c r="E12" s="211">
        <v>25.787139815402004</v>
      </c>
      <c r="F12" s="26">
        <v>160.14248227119998</v>
      </c>
      <c r="G12" s="26">
        <v>189.81383403888</v>
      </c>
      <c r="H12" s="26">
        <v>227.37327570999997</v>
      </c>
      <c r="I12" s="26">
        <v>3.977431405461</v>
      </c>
      <c r="J12" s="26">
        <v>0</v>
      </c>
      <c r="K12" s="26">
        <v>36.538667840409005</v>
      </c>
      <c r="L12" s="26">
        <v>11.48700047448</v>
      </c>
      <c r="M12" s="26">
        <v>23.980129415895</v>
      </c>
      <c r="N12" s="211">
        <v>653.31282115632496</v>
      </c>
      <c r="O12" s="26">
        <v>0</v>
      </c>
      <c r="P12" s="26">
        <v>0</v>
      </c>
      <c r="Q12" s="26">
        <v>0</v>
      </c>
      <c r="R12" s="26">
        <v>0</v>
      </c>
      <c r="S12" s="26">
        <v>2.6820353053999999</v>
      </c>
      <c r="T12" s="26">
        <v>14.812072354805</v>
      </c>
      <c r="U12" s="26">
        <v>0</v>
      </c>
      <c r="V12" s="211">
        <v>17.494107660205</v>
      </c>
      <c r="W12" s="26">
        <v>7.9585812535680001</v>
      </c>
      <c r="X12" s="26">
        <v>0</v>
      </c>
      <c r="Y12" s="26">
        <v>5.2887146294271998</v>
      </c>
      <c r="Z12" s="26">
        <v>0</v>
      </c>
      <c r="AA12" s="26">
        <v>0</v>
      </c>
      <c r="AB12" s="211">
        <v>13.2472958829952</v>
      </c>
      <c r="AC12" s="26">
        <v>67.023595453230001</v>
      </c>
      <c r="AD12" s="26">
        <v>0</v>
      </c>
      <c r="AE12" s="26">
        <v>19.902250678200001</v>
      </c>
      <c r="AF12" s="26">
        <v>0</v>
      </c>
      <c r="AG12" s="26">
        <v>0</v>
      </c>
      <c r="AH12" s="26">
        <v>0</v>
      </c>
      <c r="AI12" s="26">
        <v>229.92659145959999</v>
      </c>
      <c r="AJ12" s="211">
        <f t="shared" si="0"/>
        <v>316.85243759103003</v>
      </c>
      <c r="AK12" s="262">
        <v>1026.693802105957</v>
      </c>
      <c r="AL12" s="266">
        <v>3810.2931582777119</v>
      </c>
      <c r="AM12" s="264">
        <v>-0.73054729401187801</v>
      </c>
      <c r="AN12" s="1"/>
      <c r="AO12" s="132"/>
      <c r="AP12" s="132"/>
      <c r="AQ12" s="184"/>
      <c r="AR12" s="237"/>
    </row>
    <row r="13" spans="1:44" x14ac:dyDescent="0.3">
      <c r="A13" s="254" t="s">
        <v>97</v>
      </c>
      <c r="B13" s="26">
        <v>25.787139815402004</v>
      </c>
      <c r="C13" s="26">
        <v>0</v>
      </c>
      <c r="D13" s="26">
        <v>0</v>
      </c>
      <c r="E13" s="211">
        <v>25.787139815402004</v>
      </c>
      <c r="F13" s="26">
        <v>160.14248227119998</v>
      </c>
      <c r="G13" s="26">
        <v>189.81383403888</v>
      </c>
      <c r="H13" s="26">
        <v>227.37327570999997</v>
      </c>
      <c r="I13" s="26">
        <v>3.977431405461</v>
      </c>
      <c r="J13" s="26">
        <v>0</v>
      </c>
      <c r="K13" s="26">
        <v>36.538667840409005</v>
      </c>
      <c r="L13" s="26">
        <v>11.48700047448</v>
      </c>
      <c r="M13" s="26">
        <v>12.503523353654998</v>
      </c>
      <c r="N13" s="211">
        <v>641.83621509408499</v>
      </c>
      <c r="O13" s="26">
        <v>0</v>
      </c>
      <c r="P13" s="26">
        <v>0</v>
      </c>
      <c r="Q13" s="26">
        <v>0</v>
      </c>
      <c r="R13" s="26">
        <v>0</v>
      </c>
      <c r="S13" s="26">
        <v>2.6820353053999999</v>
      </c>
      <c r="T13" s="26">
        <v>14.812072354805</v>
      </c>
      <c r="U13" s="26">
        <v>0</v>
      </c>
      <c r="V13" s="211">
        <v>17.494107660205</v>
      </c>
      <c r="W13" s="26">
        <v>7.9585812535680001</v>
      </c>
      <c r="X13" s="26">
        <v>0</v>
      </c>
      <c r="Y13" s="26">
        <v>2.0535631544832</v>
      </c>
      <c r="Z13" s="26">
        <v>0</v>
      </c>
      <c r="AA13" s="26">
        <v>0</v>
      </c>
      <c r="AB13" s="211">
        <v>10.012144408051199</v>
      </c>
      <c r="AC13" s="26">
        <v>67.023595453230001</v>
      </c>
      <c r="AD13" s="26">
        <v>0</v>
      </c>
      <c r="AE13" s="26">
        <v>19.902250678200001</v>
      </c>
      <c r="AF13" s="26">
        <v>0</v>
      </c>
      <c r="AG13" s="26">
        <v>0</v>
      </c>
      <c r="AH13" s="26">
        <v>0</v>
      </c>
      <c r="AI13" s="26">
        <v>229.92659145959999</v>
      </c>
      <c r="AJ13" s="211">
        <f t="shared" si="0"/>
        <v>316.85243759103003</v>
      </c>
      <c r="AK13" s="26">
        <v>1011.9820445687731</v>
      </c>
      <c r="AL13" s="263">
        <v>3747.8941514445723</v>
      </c>
      <c r="AM13" s="264">
        <v>-0.72998649276721994</v>
      </c>
      <c r="AN13" s="1"/>
      <c r="AO13" s="132"/>
      <c r="AP13" s="127"/>
      <c r="AQ13" s="135"/>
      <c r="AR13" s="237"/>
    </row>
    <row r="14" spans="1:44" x14ac:dyDescent="0.3">
      <c r="A14" s="254" t="s">
        <v>98</v>
      </c>
      <c r="B14" s="26">
        <v>0</v>
      </c>
      <c r="C14" s="26">
        <v>0</v>
      </c>
      <c r="D14" s="26">
        <v>0</v>
      </c>
      <c r="E14" s="211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11.47660606224</v>
      </c>
      <c r="N14" s="211">
        <v>11.47660606224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11">
        <v>0</v>
      </c>
      <c r="W14" s="26">
        <v>0</v>
      </c>
      <c r="X14" s="26">
        <v>0</v>
      </c>
      <c r="Y14" s="26">
        <v>3.2351514749439998</v>
      </c>
      <c r="Z14" s="26">
        <v>0</v>
      </c>
      <c r="AA14" s="26">
        <v>0</v>
      </c>
      <c r="AB14" s="211">
        <v>3.2351514749439998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11">
        <f t="shared" si="0"/>
        <v>0</v>
      </c>
      <c r="AK14" s="262">
        <v>14.711757537183999</v>
      </c>
      <c r="AL14" s="263">
        <v>62.399006833139993</v>
      </c>
      <c r="AM14" s="264">
        <v>-0.76423090231989699</v>
      </c>
      <c r="AN14" s="1"/>
      <c r="AO14" s="132"/>
      <c r="AP14" s="132"/>
      <c r="AQ14" s="135"/>
      <c r="AR14" s="237"/>
    </row>
    <row r="15" spans="1:44" x14ac:dyDescent="0.3">
      <c r="A15" s="254" t="s">
        <v>226</v>
      </c>
      <c r="B15" s="26">
        <v>0</v>
      </c>
      <c r="C15" s="26">
        <v>0</v>
      </c>
      <c r="D15" s="26">
        <v>0</v>
      </c>
      <c r="E15" s="211">
        <v>0</v>
      </c>
      <c r="F15" s="26">
        <v>6.4805973858000003</v>
      </c>
      <c r="G15" s="26">
        <v>0</v>
      </c>
      <c r="H15" s="26">
        <v>0</v>
      </c>
      <c r="I15" s="26">
        <v>0</v>
      </c>
      <c r="J15" s="26">
        <v>25.256600625610002</v>
      </c>
      <c r="K15" s="26">
        <v>0</v>
      </c>
      <c r="L15" s="26">
        <v>1.3439735784</v>
      </c>
      <c r="M15" s="26">
        <v>0</v>
      </c>
      <c r="N15" s="211">
        <v>33.081171589809998</v>
      </c>
      <c r="O15" s="26">
        <v>0</v>
      </c>
      <c r="P15" s="26">
        <v>10.840524499566001</v>
      </c>
      <c r="Q15" s="26">
        <v>0</v>
      </c>
      <c r="R15" s="26">
        <v>5.0707116735116999</v>
      </c>
      <c r="S15" s="26">
        <v>0</v>
      </c>
      <c r="T15" s="26">
        <v>0</v>
      </c>
      <c r="U15" s="26">
        <v>0</v>
      </c>
      <c r="V15" s="211">
        <v>15.9112361730777</v>
      </c>
      <c r="W15" s="26">
        <v>0</v>
      </c>
      <c r="X15" s="26">
        <v>0</v>
      </c>
      <c r="Y15" s="26">
        <v>3.956601081888</v>
      </c>
      <c r="Z15" s="26">
        <v>84.025908865249988</v>
      </c>
      <c r="AA15" s="26">
        <v>0</v>
      </c>
      <c r="AB15" s="211">
        <v>87.982509947137984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11">
        <f t="shared" si="0"/>
        <v>0</v>
      </c>
      <c r="AK15" s="262">
        <v>136.97491771002569</v>
      </c>
      <c r="AL15" s="263">
        <v>54.788607724322205</v>
      </c>
      <c r="AM15" s="264">
        <v>1.5000620274790935</v>
      </c>
      <c r="AN15" s="1"/>
      <c r="AO15" s="132"/>
      <c r="AP15" s="132"/>
      <c r="AQ15" s="135"/>
      <c r="AR15" s="237"/>
    </row>
    <row r="16" spans="1:44" x14ac:dyDescent="0.3">
      <c r="A16" s="254" t="s">
        <v>228</v>
      </c>
      <c r="B16" s="26">
        <v>0</v>
      </c>
      <c r="C16" s="26">
        <v>0</v>
      </c>
      <c r="D16" s="26">
        <v>0</v>
      </c>
      <c r="E16" s="211">
        <v>0</v>
      </c>
      <c r="F16" s="26">
        <v>1.1806684296254</v>
      </c>
      <c r="G16" s="26">
        <v>25.957736612807999</v>
      </c>
      <c r="H16" s="26">
        <v>0</v>
      </c>
      <c r="I16" s="26">
        <v>0</v>
      </c>
      <c r="J16" s="26">
        <v>0</v>
      </c>
      <c r="K16" s="26">
        <v>0</v>
      </c>
      <c r="L16" s="26">
        <v>122.23748586555999</v>
      </c>
      <c r="M16" s="26">
        <v>0</v>
      </c>
      <c r="N16" s="211">
        <v>149.37589090799338</v>
      </c>
      <c r="O16" s="26">
        <v>0</v>
      </c>
      <c r="P16" s="26">
        <v>0</v>
      </c>
      <c r="Q16" s="26">
        <v>0</v>
      </c>
      <c r="R16" s="26">
        <v>0</v>
      </c>
      <c r="S16" s="26">
        <v>62.243814516865996</v>
      </c>
      <c r="T16" s="26">
        <v>0</v>
      </c>
      <c r="U16" s="26">
        <v>0</v>
      </c>
      <c r="V16" s="211">
        <v>62.243814516865996</v>
      </c>
      <c r="W16" s="26">
        <v>0</v>
      </c>
      <c r="X16" s="26">
        <v>0</v>
      </c>
      <c r="Y16" s="26">
        <v>0</v>
      </c>
      <c r="Z16" s="26">
        <v>11.681877670608001</v>
      </c>
      <c r="AA16" s="26">
        <v>0</v>
      </c>
      <c r="AB16" s="211">
        <v>11.681877670608001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3.4277109655096001</v>
      </c>
      <c r="AJ16" s="211">
        <f t="shared" si="0"/>
        <v>3.4277109655096001</v>
      </c>
      <c r="AK16" s="262">
        <v>226.72929406097697</v>
      </c>
      <c r="AL16" s="263">
        <v>192.09797197268989</v>
      </c>
      <c r="AM16" s="264">
        <v>0.1802794778760628</v>
      </c>
      <c r="AN16" s="1"/>
      <c r="AO16" s="132"/>
      <c r="AP16" s="132"/>
      <c r="AQ16" s="135"/>
      <c r="AR16" s="237"/>
    </row>
    <row r="17" spans="1:44" s="81" customFormat="1" x14ac:dyDescent="0.3">
      <c r="A17" s="253" t="s">
        <v>214</v>
      </c>
      <c r="B17" s="259">
        <v>85.762776903205008</v>
      </c>
      <c r="C17" s="259">
        <v>2239.00813219566</v>
      </c>
      <c r="D17" s="259">
        <v>0</v>
      </c>
      <c r="E17" s="209">
        <v>2324.7709090988651</v>
      </c>
      <c r="F17" s="259">
        <v>3351.1488147218006</v>
      </c>
      <c r="G17" s="259">
        <v>3986.9097819196495</v>
      </c>
      <c r="H17" s="259">
        <v>628.40854284514091</v>
      </c>
      <c r="I17" s="259">
        <v>665.30221174889994</v>
      </c>
      <c r="J17" s="259">
        <v>1007.4828764534279</v>
      </c>
      <c r="K17" s="259">
        <v>2210.59389031112</v>
      </c>
      <c r="L17" s="259">
        <v>59.585655478139998</v>
      </c>
      <c r="M17" s="259">
        <v>2800.4300573558203</v>
      </c>
      <c r="N17" s="209">
        <v>14709.861830834001</v>
      </c>
      <c r="O17" s="259">
        <v>342.47984586344484</v>
      </c>
      <c r="P17" s="259">
        <v>294.75764743111603</v>
      </c>
      <c r="Q17" s="259">
        <v>4729.3160624679504</v>
      </c>
      <c r="R17" s="259">
        <v>1455.4444318501801</v>
      </c>
      <c r="S17" s="259">
        <v>58.434883755672004</v>
      </c>
      <c r="T17" s="259">
        <v>494.51128543178004</v>
      </c>
      <c r="U17" s="259">
        <v>86.465269372276012</v>
      </c>
      <c r="V17" s="209">
        <v>7461.4094261724204</v>
      </c>
      <c r="W17" s="259">
        <v>1343.3039365294803</v>
      </c>
      <c r="X17" s="259">
        <v>537.10265151973999</v>
      </c>
      <c r="Y17" s="259">
        <v>7044.2527522943701</v>
      </c>
      <c r="Z17" s="259">
        <v>1328.0766702848</v>
      </c>
      <c r="AA17" s="259">
        <v>359.89065792460002</v>
      </c>
      <c r="AB17" s="209">
        <v>10612.62666855299</v>
      </c>
      <c r="AC17" s="259">
        <v>2384.334393673556</v>
      </c>
      <c r="AD17" s="259">
        <v>1053.1424654269999</v>
      </c>
      <c r="AE17" s="259">
        <v>1267.9581945320199</v>
      </c>
      <c r="AF17" s="259">
        <v>149.45263851938</v>
      </c>
      <c r="AG17" s="259">
        <v>122.25597204150399</v>
      </c>
      <c r="AH17" s="259">
        <v>0</v>
      </c>
      <c r="AI17" s="259">
        <v>331.00341003381806</v>
      </c>
      <c r="AJ17" s="209">
        <f t="shared" si="0"/>
        <v>5308.1470742272777</v>
      </c>
      <c r="AK17" s="259">
        <v>40416.815908885546</v>
      </c>
      <c r="AL17" s="267">
        <v>30719.86105208594</v>
      </c>
      <c r="AM17" s="261">
        <v>0.31565751031094469</v>
      </c>
      <c r="AN17" s="10"/>
      <c r="AO17" s="134"/>
      <c r="AP17" s="134"/>
      <c r="AQ17" s="235"/>
      <c r="AR17" s="238"/>
    </row>
    <row r="18" spans="1:44" x14ac:dyDescent="0.3">
      <c r="A18" s="254" t="s">
        <v>109</v>
      </c>
      <c r="B18" s="26">
        <v>85.762776903205008</v>
      </c>
      <c r="C18" s="26">
        <v>2239.00813219566</v>
      </c>
      <c r="D18" s="26">
        <v>0</v>
      </c>
      <c r="E18" s="211">
        <v>2324.7709090988651</v>
      </c>
      <c r="F18" s="26">
        <v>3351.1488147218006</v>
      </c>
      <c r="G18" s="26">
        <v>3986.9097819196495</v>
      </c>
      <c r="H18" s="26">
        <v>628.40854284514091</v>
      </c>
      <c r="I18" s="26">
        <v>665.30221174889994</v>
      </c>
      <c r="J18" s="26">
        <v>1007.4828764534279</v>
      </c>
      <c r="K18" s="26">
        <v>2210.59389031112</v>
      </c>
      <c r="L18" s="26">
        <v>59.585655478139998</v>
      </c>
      <c r="M18" s="26">
        <v>2800.4300573558203</v>
      </c>
      <c r="N18" s="211">
        <v>14709.861830834001</v>
      </c>
      <c r="O18" s="26">
        <v>342.47984586344484</v>
      </c>
      <c r="P18" s="26">
        <v>294.75764743111603</v>
      </c>
      <c r="Q18" s="26">
        <v>4729.3160624679504</v>
      </c>
      <c r="R18" s="26">
        <v>1455.4444318501801</v>
      </c>
      <c r="S18" s="26">
        <v>58.434883755672004</v>
      </c>
      <c r="T18" s="26">
        <v>494.51128543178004</v>
      </c>
      <c r="U18" s="26">
        <v>86.465269372276012</v>
      </c>
      <c r="V18" s="211">
        <v>7461.4094261724204</v>
      </c>
      <c r="W18" s="26">
        <v>1343.3039365294803</v>
      </c>
      <c r="X18" s="26">
        <v>537.10265151973999</v>
      </c>
      <c r="Y18" s="26">
        <v>7044.2527522943701</v>
      </c>
      <c r="Z18" s="26">
        <v>1328.0766702848</v>
      </c>
      <c r="AA18" s="26">
        <v>359.89065792460002</v>
      </c>
      <c r="AB18" s="211">
        <v>10612.62666855299</v>
      </c>
      <c r="AC18" s="26">
        <v>2384.334393673556</v>
      </c>
      <c r="AD18" s="26">
        <v>1053.1424654269999</v>
      </c>
      <c r="AE18" s="26">
        <v>1267.9581945320199</v>
      </c>
      <c r="AF18" s="26">
        <v>149.45263851938</v>
      </c>
      <c r="AG18" s="26">
        <v>122.25597204150399</v>
      </c>
      <c r="AH18" s="26">
        <v>0</v>
      </c>
      <c r="AI18" s="26">
        <v>331.00341003381806</v>
      </c>
      <c r="AJ18" s="211">
        <f t="shared" si="0"/>
        <v>5308.1470742272777</v>
      </c>
      <c r="AK18" s="262">
        <v>40416.815908885546</v>
      </c>
      <c r="AL18" s="266">
        <v>30305.42425829744</v>
      </c>
      <c r="AM18" s="264">
        <v>0.33364956597892426</v>
      </c>
      <c r="AN18" s="1"/>
      <c r="AO18" s="132"/>
      <c r="AP18" s="132"/>
      <c r="AQ18" s="184"/>
      <c r="AR18" s="237"/>
    </row>
    <row r="19" spans="1:44" x14ac:dyDescent="0.3">
      <c r="A19" s="254" t="s">
        <v>103</v>
      </c>
      <c r="B19" s="26">
        <v>0</v>
      </c>
      <c r="C19" s="26">
        <v>0</v>
      </c>
      <c r="D19" s="26">
        <v>0</v>
      </c>
      <c r="E19" s="211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11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11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11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11">
        <f t="shared" si="0"/>
        <v>0</v>
      </c>
      <c r="AK19" s="262">
        <v>0</v>
      </c>
      <c r="AL19" s="263">
        <v>414.43679378850004</v>
      </c>
      <c r="AM19" s="264">
        <v>-1</v>
      </c>
      <c r="AN19" s="1"/>
      <c r="AO19" s="132"/>
      <c r="AP19" s="132"/>
      <c r="AQ19" s="135"/>
      <c r="AR19" s="237"/>
    </row>
    <row r="20" spans="1:44" s="81" customFormat="1" ht="17.25" thickBot="1" x14ac:dyDescent="0.35">
      <c r="A20" s="255" t="s">
        <v>110</v>
      </c>
      <c r="B20" s="268">
        <v>0</v>
      </c>
      <c r="C20" s="268">
        <v>0</v>
      </c>
      <c r="D20" s="268">
        <v>0</v>
      </c>
      <c r="E20" s="241">
        <v>0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v>0</v>
      </c>
      <c r="M20" s="268">
        <v>0</v>
      </c>
      <c r="N20" s="241">
        <v>0</v>
      </c>
      <c r="O20" s="268">
        <v>0</v>
      </c>
      <c r="P20" s="268">
        <v>0</v>
      </c>
      <c r="Q20" s="268">
        <v>0</v>
      </c>
      <c r="R20" s="268">
        <v>0</v>
      </c>
      <c r="S20" s="268">
        <v>0</v>
      </c>
      <c r="T20" s="268">
        <v>0</v>
      </c>
      <c r="U20" s="268">
        <v>0</v>
      </c>
      <c r="V20" s="241">
        <v>0</v>
      </c>
      <c r="W20" s="268">
        <v>0</v>
      </c>
      <c r="X20" s="268">
        <v>0</v>
      </c>
      <c r="Y20" s="268">
        <v>0</v>
      </c>
      <c r="Z20" s="268">
        <v>0</v>
      </c>
      <c r="AA20" s="268">
        <v>0</v>
      </c>
      <c r="AB20" s="241">
        <v>0</v>
      </c>
      <c r="AC20" s="268">
        <v>0</v>
      </c>
      <c r="AD20" s="268">
        <v>0</v>
      </c>
      <c r="AE20" s="268">
        <v>0</v>
      </c>
      <c r="AF20" s="268">
        <v>0</v>
      </c>
      <c r="AG20" s="268">
        <v>0</v>
      </c>
      <c r="AH20" s="268">
        <v>0</v>
      </c>
      <c r="AI20" s="268">
        <v>0</v>
      </c>
      <c r="AJ20" s="241">
        <f t="shared" si="0"/>
        <v>0</v>
      </c>
      <c r="AK20" s="269">
        <v>0</v>
      </c>
      <c r="AL20" s="270">
        <v>0</v>
      </c>
      <c r="AM20" s="271">
        <v>0</v>
      </c>
      <c r="AN20" s="10"/>
      <c r="AO20" s="134"/>
      <c r="AP20" s="134"/>
      <c r="AQ20" s="235"/>
      <c r="AR20" s="238"/>
    </row>
    <row r="21" spans="1:44" ht="18" thickTop="1" thickBot="1" x14ac:dyDescent="0.35">
      <c r="A21" s="256" t="s">
        <v>69</v>
      </c>
      <c r="B21" s="272">
        <v>314.906362395607</v>
      </c>
      <c r="C21" s="272">
        <v>2536.8636771381598</v>
      </c>
      <c r="D21" s="272">
        <v>0</v>
      </c>
      <c r="E21" s="240">
        <v>2851.770039533767</v>
      </c>
      <c r="F21" s="272">
        <v>4355.7448682646755</v>
      </c>
      <c r="G21" s="272">
        <v>6087.4453242887375</v>
      </c>
      <c r="H21" s="272">
        <v>4630.0800062119406</v>
      </c>
      <c r="I21" s="272">
        <v>2185.4439177650011</v>
      </c>
      <c r="J21" s="272">
        <v>3925.3401538785583</v>
      </c>
      <c r="K21" s="272">
        <v>4115.9689878079089</v>
      </c>
      <c r="L21" s="272">
        <v>1339.34803706258</v>
      </c>
      <c r="M21" s="272">
        <v>3486.5403258392153</v>
      </c>
      <c r="N21" s="240">
        <v>30125.911621118616</v>
      </c>
      <c r="O21" s="272">
        <v>531.55829457056484</v>
      </c>
      <c r="P21" s="272">
        <v>1205.7575750740521</v>
      </c>
      <c r="Q21" s="272">
        <v>14162.961816777351</v>
      </c>
      <c r="R21" s="272">
        <v>28329.276087676491</v>
      </c>
      <c r="S21" s="272">
        <v>401.13649823151798</v>
      </c>
      <c r="T21" s="272">
        <v>1123.1825619596052</v>
      </c>
      <c r="U21" s="272">
        <v>90.151465665704009</v>
      </c>
      <c r="V21" s="210">
        <v>45844.024299955287</v>
      </c>
      <c r="W21" s="272">
        <v>1558.1094130073184</v>
      </c>
      <c r="X21" s="272">
        <v>1083.97989641862</v>
      </c>
      <c r="Y21" s="272">
        <v>33929.213651808088</v>
      </c>
      <c r="Z21" s="272">
        <v>22414.717723676658</v>
      </c>
      <c r="AA21" s="272">
        <v>3734.3035867977201</v>
      </c>
      <c r="AB21" s="210">
        <v>62720.324271708407</v>
      </c>
      <c r="AC21" s="272">
        <v>2663.0264651319258</v>
      </c>
      <c r="AD21" s="272">
        <v>1432.8873335808</v>
      </c>
      <c r="AE21" s="272">
        <v>1697.3312209114879</v>
      </c>
      <c r="AF21" s="272">
        <v>149.45263851938</v>
      </c>
      <c r="AG21" s="272">
        <v>141.68563004330198</v>
      </c>
      <c r="AH21" s="272">
        <v>0</v>
      </c>
      <c r="AI21" s="272">
        <v>1025.7295430288957</v>
      </c>
      <c r="AJ21" s="210">
        <f t="shared" si="0"/>
        <v>7110.1128312157916</v>
      </c>
      <c r="AK21" s="272">
        <v>148652.14306353184</v>
      </c>
      <c r="AL21" s="272">
        <v>128205.12004485154</v>
      </c>
      <c r="AM21" s="274">
        <v>0.15948678969706576</v>
      </c>
      <c r="AN21" s="1"/>
      <c r="AO21" s="134"/>
      <c r="AP21" s="134"/>
      <c r="AQ21" s="134"/>
      <c r="AR21" s="238"/>
    </row>
    <row r="22" spans="1:44" x14ac:dyDescent="0.3">
      <c r="A22" s="1"/>
      <c r="B22" s="13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32"/>
    </row>
    <row r="23" spans="1:4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4" s="81" customForma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5"/>
  <sheetViews>
    <sheetView workbookViewId="0">
      <selection activeCell="H14" sqref="H14"/>
    </sheetView>
  </sheetViews>
  <sheetFormatPr defaultRowHeight="15" x14ac:dyDescent="0.25"/>
  <cols>
    <col min="1" max="1" width="16.7109375" bestFit="1" customWidth="1"/>
    <col min="2" max="2" width="12.7109375" bestFit="1" customWidth="1"/>
    <col min="3" max="3" width="8.85546875" bestFit="1" customWidth="1"/>
    <col min="4" max="4" width="9.85546875" customWidth="1"/>
    <col min="5" max="5" width="8.42578125" bestFit="1" customWidth="1"/>
    <col min="6" max="6" width="10" bestFit="1" customWidth="1"/>
    <col min="7" max="7" width="11.42578125" bestFit="1" customWidth="1"/>
    <col min="8" max="8" width="7.5703125" bestFit="1" customWidth="1"/>
    <col min="9" max="9" width="12.28515625" bestFit="1" customWidth="1"/>
    <col min="10" max="10" width="10.140625" bestFit="1" customWidth="1"/>
    <col min="11" max="11" width="10.28515625" bestFit="1" customWidth="1"/>
    <col min="12" max="12" width="9.85546875" bestFit="1" customWidth="1"/>
    <col min="14" max="14" width="8.5703125" bestFit="1" customWidth="1"/>
    <col min="15" max="15" width="8.85546875" bestFit="1" customWidth="1"/>
    <col min="16" max="16" width="9.42578125" bestFit="1" customWidth="1"/>
    <col min="17" max="17" width="11.140625" bestFit="1" customWidth="1"/>
    <col min="18" max="18" width="7.5703125" bestFit="1" customWidth="1"/>
    <col min="19" max="19" width="13.28515625" bestFit="1" customWidth="1"/>
    <col min="21" max="21" width="9.7109375" bestFit="1" customWidth="1"/>
    <col min="22" max="22" width="9.85546875" bestFit="1" customWidth="1"/>
    <col min="23" max="23" width="8" bestFit="1" customWidth="1"/>
    <col min="24" max="24" width="9.5703125" bestFit="1" customWidth="1"/>
    <col min="25" max="25" width="12.5703125" bestFit="1" customWidth="1"/>
    <col min="26" max="26" width="10.85546875" bestFit="1" customWidth="1"/>
    <col min="27" max="27" width="9" bestFit="1" customWidth="1"/>
    <col min="28" max="28" width="9.5703125" bestFit="1" customWidth="1"/>
    <col min="29" max="29" width="7.85546875" bestFit="1" customWidth="1"/>
    <col min="30" max="30" width="8.28515625" bestFit="1" customWidth="1"/>
    <col min="31" max="31" width="10.42578125" bestFit="1" customWidth="1"/>
    <col min="32" max="32" width="19.7109375" bestFit="1" customWidth="1"/>
  </cols>
  <sheetData>
    <row r="2" spans="1:32" ht="17.25" thickBot="1" x14ac:dyDescent="0.35">
      <c r="A2" s="9" t="s">
        <v>322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7.25" thickBot="1" x14ac:dyDescent="0.35">
      <c r="A3" s="193" t="s">
        <v>250</v>
      </c>
      <c r="B3" s="194" t="s">
        <v>32</v>
      </c>
      <c r="C3" s="194" t="s">
        <v>33</v>
      </c>
      <c r="D3" s="194" t="s">
        <v>34</v>
      </c>
      <c r="E3" s="194" t="s">
        <v>35</v>
      </c>
      <c r="F3" s="194" t="s">
        <v>37</v>
      </c>
      <c r="G3" s="194" t="s">
        <v>38</v>
      </c>
      <c r="H3" s="194" t="s">
        <v>39</v>
      </c>
      <c r="I3" s="194" t="s">
        <v>40</v>
      </c>
      <c r="J3" s="194" t="s">
        <v>41</v>
      </c>
      <c r="K3" s="194" t="s">
        <v>42</v>
      </c>
      <c r="L3" s="194" t="s">
        <v>43</v>
      </c>
      <c r="M3" s="194" t="s">
        <v>44</v>
      </c>
      <c r="N3" s="194" t="s">
        <v>45</v>
      </c>
      <c r="O3" s="194" t="s">
        <v>46</v>
      </c>
      <c r="P3" s="194" t="s">
        <v>47</v>
      </c>
      <c r="Q3" s="194" t="s">
        <v>48</v>
      </c>
      <c r="R3" s="194" t="s">
        <v>49</v>
      </c>
      <c r="S3" s="194" t="s">
        <v>50</v>
      </c>
      <c r="T3" s="194" t="s">
        <v>51</v>
      </c>
      <c r="U3" s="194" t="s">
        <v>52</v>
      </c>
      <c r="V3" s="194" t="s">
        <v>53</v>
      </c>
      <c r="W3" s="194" t="s">
        <v>54</v>
      </c>
      <c r="X3" s="194" t="s">
        <v>55</v>
      </c>
      <c r="Y3" s="194" t="s">
        <v>56</v>
      </c>
      <c r="Z3" s="194" t="s">
        <v>57</v>
      </c>
      <c r="AA3" s="194" t="s">
        <v>58</v>
      </c>
      <c r="AB3" s="194" t="s">
        <v>59</v>
      </c>
      <c r="AC3" s="194" t="s">
        <v>60</v>
      </c>
      <c r="AD3" s="194" t="s">
        <v>61</v>
      </c>
      <c r="AE3" s="194" t="s">
        <v>62</v>
      </c>
      <c r="AF3" s="195" t="s">
        <v>244</v>
      </c>
    </row>
    <row r="4" spans="1:32" ht="16.5" x14ac:dyDescent="0.3">
      <c r="A4" s="249" t="s">
        <v>83</v>
      </c>
      <c r="B4" s="594">
        <f>IFERROR('Appendix 6 '!B5*1000/'Appendix 4'!B6,"")</f>
        <v>942.11879999999996</v>
      </c>
      <c r="C4" s="594">
        <f>IFERROR('Appendix 6 '!C5*1000/'Appendix 4'!C6,"")</f>
        <v>1287.4000461461055</v>
      </c>
      <c r="D4" s="594">
        <f>IFERROR('Appendix 6 '!D5*1000/'Appendix 4'!D6,"")</f>
        <v>1602.7816205095749</v>
      </c>
      <c r="E4" s="594">
        <f>IFERROR('Appendix 6 '!F5*1000/'Appendix 4'!F6,"")</f>
        <v>1770.046987854736</v>
      </c>
      <c r="F4" s="594">
        <f>IFERROR('Appendix 6 '!G5*1000/'Appendix 4'!G6,"")</f>
        <v>2208.101179479761</v>
      </c>
      <c r="G4" s="594">
        <f>IFERROR('Appendix 6 '!H5*1000/'Appendix 4'!H6,"")</f>
        <v>2001.7640000000001</v>
      </c>
      <c r="H4" s="594">
        <f>IFERROR('Appendix 6 '!I5*1000/'Appendix 4'!I6,"")</f>
        <v>1890.0275033376033</v>
      </c>
      <c r="I4" s="594">
        <f>IFERROR('Appendix 6 '!J5*1000/'Appendix 4'!J6,"")</f>
        <v>1268.324695254091</v>
      </c>
      <c r="J4" s="594">
        <f>IFERROR('Appendix 6 '!K5*1000/'Appendix 4'!K6,"")</f>
        <v>1369.9654955913695</v>
      </c>
      <c r="K4" s="594">
        <f>IFERROR('Appendix 6 '!L5*1000/'Appendix 4'!L6,"")</f>
        <v>1105.7551447667254</v>
      </c>
      <c r="L4" s="594">
        <f>IFERROR('Appendix 6 '!M5*1000/'Appendix 4'!M6,"")</f>
        <v>1316.4323343374213</v>
      </c>
      <c r="M4" s="594">
        <f>IFERROR('Appendix 6 '!O5*1000/'Appendix 4'!O6,"")</f>
        <v>1165.2449999999999</v>
      </c>
      <c r="N4" s="594">
        <f>IFERROR('Appendix 6 '!P5*1000/'Appendix 4'!P6,"")</f>
        <v>1301.8510000000001</v>
      </c>
      <c r="O4" s="594">
        <f>IFERROR('Appendix 6 '!Q5*1000/'Appendix 4'!Q6,"")</f>
        <v>1588.1009450902511</v>
      </c>
      <c r="P4" s="594">
        <f>IFERROR('Appendix 6 '!R5*1000/'Appendix 4'!R6,"")</f>
        <v>1830.6759999999999</v>
      </c>
      <c r="Q4" s="594">
        <f>IFERROR('Appendix 6 '!S5*1000/'Appendix 4'!S6,"")</f>
        <v>1391.23</v>
      </c>
      <c r="R4" s="594">
        <f>IFERROR('Appendix 6 '!T5*1000/'Appendix 4'!T6,"")</f>
        <v>1406.190717106047</v>
      </c>
      <c r="S4" s="594">
        <f>IFERROR('Appendix 6 '!U5*1000/'Appendix 4'!U6,"")</f>
        <v>1159.8979999999999</v>
      </c>
      <c r="T4" s="594">
        <f>IFERROR('Appendix 6 '!W5*1000/'Appendix 4'!W6,"")</f>
        <v>1794.1202332210071</v>
      </c>
      <c r="U4" s="594">
        <f>IFERROR('Appendix 6 '!X5*1000/'Appendix 4'!X6,"")</f>
        <v>1636.691</v>
      </c>
      <c r="V4" s="594">
        <f>IFERROR('Appendix 6 '!Y5*1000/'Appendix 4'!Y6,"")</f>
        <v>1564.8</v>
      </c>
      <c r="W4" s="594">
        <f>IFERROR('Appendix 6 '!Z5*1000/'Appendix 4'!Z6,"")</f>
        <v>1395.797</v>
      </c>
      <c r="X4" s="594">
        <f>IFERROR('Appendix 6 '!AA5*1000/'Appendix 4'!AA6,"")</f>
        <v>1928.9162918296383</v>
      </c>
      <c r="Y4" s="594">
        <f>IFERROR('Appendix 6 '!AC5*1000/'Appendix 4'!AC6,"")</f>
        <v>1543.8717559671304</v>
      </c>
      <c r="Z4" s="594">
        <f>IFERROR('Appendix 6 '!AD5*1000/'Appendix 4'!AD6,"")</f>
        <v>1648.8275676571081</v>
      </c>
      <c r="AA4" s="594">
        <f>IFERROR('Appendix 6 '!AE5*1000/'Appendix 4'!AE6,"")</f>
        <v>1881.6867683445746</v>
      </c>
      <c r="AB4" s="594">
        <f>IFERROR('Appendix 6 '!AF5*1000/'Appendix 4'!AF6,"")</f>
        <v>1412.1200774025567</v>
      </c>
      <c r="AC4" s="594">
        <f>IFERROR('Appendix 6 '!AG5*1000/'Appendix 4'!AG6,"")</f>
        <v>1185.6597000891361</v>
      </c>
      <c r="AD4" s="594">
        <f>IFERROR('Appendix 6 '!AH5*1000/'Appendix 4'!AH6,"")</f>
        <v>1281.6857414383564</v>
      </c>
      <c r="AE4" s="594">
        <f>IFERROR('Appendix 6 '!AI5*1000/'Appendix 4'!AI6,"")</f>
        <v>1187.3441551593055</v>
      </c>
      <c r="AF4" s="594">
        <f>IFERROR('Appendix 6 '!AK5*1000/'Appendix 4'!AK6,"")</f>
        <v>1524.7576837577319</v>
      </c>
    </row>
    <row r="5" spans="1:32" ht="16.5" x14ac:dyDescent="0.3">
      <c r="A5" s="249" t="s">
        <v>85</v>
      </c>
      <c r="B5" s="594" t="str">
        <f>IFERROR('Appendix 6 '!B6*1000/'Appendix 4'!B7,"")</f>
        <v/>
      </c>
      <c r="C5" s="594" t="str">
        <f>IFERROR('Appendix 6 '!C6*1000/'Appendix 4'!C7,"")</f>
        <v/>
      </c>
      <c r="D5" s="594" t="str">
        <f>IFERROR('Appendix 6 '!D6*1000/'Appendix 4'!D7,"")</f>
        <v/>
      </c>
      <c r="E5" s="594">
        <f>IFERROR('Appendix 6 '!F6*1000/'Appendix 4'!F7,"")</f>
        <v>1560.0260000000001</v>
      </c>
      <c r="F5" s="594">
        <f>IFERROR('Appendix 6 '!G6*1000/'Appendix 4'!G7,"")</f>
        <v>1722.2049999999999</v>
      </c>
      <c r="G5" s="594">
        <f>IFERROR('Appendix 6 '!H6*1000/'Appendix 4'!H7,"")</f>
        <v>2870.3809999999999</v>
      </c>
      <c r="H5" s="594">
        <f>IFERROR('Appendix 6 '!I6*1000/'Appendix 4'!I7,"")</f>
        <v>881.71709999999996</v>
      </c>
      <c r="I5" s="594" t="str">
        <f>IFERROR('Appendix 6 '!J6*1000/'Appendix 4'!J7,"")</f>
        <v/>
      </c>
      <c r="J5" s="594" t="str">
        <f>IFERROR('Appendix 6 '!K6*1000/'Appendix 4'!K7,"")</f>
        <v/>
      </c>
      <c r="K5" s="594" t="str">
        <f>IFERROR('Appendix 6 '!L6*1000/'Appendix 4'!L7,"")</f>
        <v/>
      </c>
      <c r="L5" s="594" t="str">
        <f>IFERROR('Appendix 6 '!M6*1000/'Appendix 4'!M7,"")</f>
        <v/>
      </c>
      <c r="M5" s="594">
        <f>IFERROR('Appendix 6 '!O6*1000/'Appendix 4'!O7,"")</f>
        <v>738.21720000000005</v>
      </c>
      <c r="N5" s="594">
        <f>IFERROR('Appendix 6 '!P6*1000/'Appendix 4'!P7,"")</f>
        <v>1025.26</v>
      </c>
      <c r="O5" s="594">
        <f>IFERROR('Appendix 6 '!Q6*1000/'Appendix 4'!Q7,"")</f>
        <v>938.56790000000001</v>
      </c>
      <c r="P5" s="594">
        <f>IFERROR('Appendix 6 '!R6*1000/'Appendix 4'!R7,"")</f>
        <v>1072.893</v>
      </c>
      <c r="Q5" s="594">
        <f>IFERROR('Appendix 6 '!S6*1000/'Appendix 4'!S7,"")</f>
        <v>1090.8</v>
      </c>
      <c r="R5" s="594">
        <f>IFERROR('Appendix 6 '!T6*1000/'Appendix 4'!T7,"")</f>
        <v>3371.8180000000002</v>
      </c>
      <c r="S5" s="594">
        <f>IFERROR('Appendix 6 '!U6*1000/'Appendix 4'!U7,"")</f>
        <v>2173.777</v>
      </c>
      <c r="T5" s="594" t="str">
        <f>IFERROR('Appendix 6 '!W6*1000/'Appendix 4'!W7,"")</f>
        <v/>
      </c>
      <c r="U5" s="594" t="str">
        <f>IFERROR('Appendix 6 '!X6*1000/'Appendix 4'!X7,"")</f>
        <v/>
      </c>
      <c r="V5" s="594">
        <f>IFERROR('Appendix 6 '!Y6*1000/'Appendix 4'!Y7,"")</f>
        <v>2485.9699999999993</v>
      </c>
      <c r="W5" s="594">
        <f>IFERROR('Appendix 6 '!Z6*1000/'Appendix 4'!Z7,"")</f>
        <v>1797.405</v>
      </c>
      <c r="X5" s="594">
        <f>IFERROR('Appendix 6 '!AA6*1000/'Appendix 4'!AA7,"")</f>
        <v>2093.7510000000002</v>
      </c>
      <c r="Y5" s="594" t="str">
        <f>IFERROR('Appendix 6 '!AC6*1000/'Appendix 4'!AC7,"")</f>
        <v/>
      </c>
      <c r="Z5" s="594">
        <f>IFERROR('Appendix 6 '!AD6*1000/'Appendix 4'!AD7,"")</f>
        <v>1363.1404177772765</v>
      </c>
      <c r="AA5" s="594">
        <f>IFERROR('Appendix 6 '!AE6*1000/'Appendix 4'!AE7,"")</f>
        <v>1191.1590000000001</v>
      </c>
      <c r="AB5" s="594">
        <f>IFERROR('Appendix 6 '!AF6*1000/'Appendix 4'!AF7,"")</f>
        <v>994.22250776555006</v>
      </c>
      <c r="AC5" s="594">
        <f>IFERROR('Appendix 6 '!AG6*1000/'Appendix 4'!AG7,"")</f>
        <v>881.22709999999995</v>
      </c>
      <c r="AD5" s="594" t="str">
        <f>IFERROR('Appendix 6 '!AH6*1000/'Appendix 4'!AH7,"")</f>
        <v/>
      </c>
      <c r="AE5" s="594">
        <f>IFERROR('Appendix 6 '!AI6*1000/'Appendix 4'!AI7,"")</f>
        <v>1017.1270804558239</v>
      </c>
      <c r="AF5" s="594">
        <f>IFERROR('Appendix 6 '!AK6*1000/'Appendix 4'!AK7,"")</f>
        <v>1347.2934807880547</v>
      </c>
    </row>
    <row r="6" spans="1:32" ht="16.5" x14ac:dyDescent="0.3">
      <c r="A6" s="249" t="s">
        <v>84</v>
      </c>
      <c r="B6" s="594" t="str">
        <f>IFERROR('Appendix 6 '!B7*1000/'Appendix 4'!B8,"")</f>
        <v/>
      </c>
      <c r="C6" s="594">
        <f>IFERROR('Appendix 6 '!C7*1000/'Appendix 4'!C8,"")</f>
        <v>2779.0620449194598</v>
      </c>
      <c r="D6" s="594" t="str">
        <f>IFERROR('Appendix 6 '!D7*1000/'Appendix 4'!D8,"")</f>
        <v/>
      </c>
      <c r="E6" s="594">
        <f>IFERROR('Appendix 6 '!F7*1000/'Appendix 4'!F8,"")</f>
        <v>3101.6428146390199</v>
      </c>
      <c r="F6" s="594">
        <f>IFERROR('Appendix 6 '!G7*1000/'Appendix 4'!G8,"")</f>
        <v>2969.0284130919772</v>
      </c>
      <c r="G6" s="594" t="str">
        <f>IFERROR('Appendix 6 '!H7*1000/'Appendix 4'!H8,"")</f>
        <v/>
      </c>
      <c r="H6" s="594">
        <f>IFERROR('Appendix 6 '!I7*1000/'Appendix 4'!I8,"")</f>
        <v>3176.5749972414701</v>
      </c>
      <c r="I6" s="594" t="str">
        <f>IFERROR('Appendix 6 '!J7*1000/'Appendix 4'!J8,"")</f>
        <v/>
      </c>
      <c r="J6" s="594">
        <f>IFERROR('Appendix 6 '!K7*1000/'Appendix 4'!K8,"")</f>
        <v>2403.1515152180232</v>
      </c>
      <c r="K6" s="594">
        <f>IFERROR('Appendix 6 '!L7*1000/'Appendix 4'!L8,"")</f>
        <v>2614.7362026435035</v>
      </c>
      <c r="L6" s="594">
        <f>IFERROR('Appendix 6 '!M7*1000/'Appendix 4'!M8,"")</f>
        <v>5370.303920542623</v>
      </c>
      <c r="M6" s="594" t="str">
        <f>IFERROR('Appendix 6 '!O7*1000/'Appendix 4'!O8,"")</f>
        <v/>
      </c>
      <c r="N6" s="594" t="str">
        <f>IFERROR('Appendix 6 '!P7*1000/'Appendix 4'!P8,"")</f>
        <v/>
      </c>
      <c r="O6" s="594" t="str">
        <f>IFERROR('Appendix 6 '!Q7*1000/'Appendix 4'!Q8,"")</f>
        <v/>
      </c>
      <c r="P6" s="594" t="str">
        <f>IFERROR('Appendix 6 '!R7*1000/'Appendix 4'!R8,"")</f>
        <v/>
      </c>
      <c r="Q6" s="594" t="str">
        <f>IFERROR('Appendix 6 '!S7*1000/'Appendix 4'!S8,"")</f>
        <v/>
      </c>
      <c r="R6" s="594">
        <f>IFERROR('Appendix 6 '!T7*1000/'Appendix 4'!T8,"")</f>
        <v>3761.7133021624954</v>
      </c>
      <c r="S6" s="594">
        <f>IFERROR('Appendix 6 '!U7*1000/'Appendix 4'!U8,"")</f>
        <v>3820.9981335976217</v>
      </c>
      <c r="T6" s="594" t="str">
        <f>IFERROR('Appendix 6 '!W7*1000/'Appendix 4'!W8,"")</f>
        <v/>
      </c>
      <c r="U6" s="594" t="str">
        <f>IFERROR('Appendix 6 '!X7*1000/'Appendix 4'!X8,"")</f>
        <v/>
      </c>
      <c r="V6" s="594" t="str">
        <f>IFERROR('Appendix 6 '!Y7*1000/'Appendix 4'!Y8,"")</f>
        <v/>
      </c>
      <c r="W6" s="594" t="str">
        <f>IFERROR('Appendix 6 '!Z7*1000/'Appendix 4'!Z8,"")</f>
        <v/>
      </c>
      <c r="X6" s="594" t="str">
        <f>IFERROR('Appendix 6 '!AA7*1000/'Appendix 4'!AA8,"")</f>
        <v/>
      </c>
      <c r="Y6" s="594">
        <f>IFERROR('Appendix 6 '!AC7*1000/'Appendix 4'!AC8,"")</f>
        <v>3413.6364172952685</v>
      </c>
      <c r="Z6" s="594">
        <f>IFERROR('Appendix 6 '!AD7*1000/'Appendix 4'!AD8,"")</f>
        <v>3023.6977685620982</v>
      </c>
      <c r="AA6" s="594">
        <f>IFERROR('Appendix 6 '!AE7*1000/'Appendix 4'!AE8,"")</f>
        <v>4289.5469569864699</v>
      </c>
      <c r="AB6" s="594">
        <f>IFERROR('Appendix 6 '!AF7*1000/'Appendix 4'!AF8,"")</f>
        <v>4399.4295641755643</v>
      </c>
      <c r="AC6" s="594">
        <f>IFERROR('Appendix 6 '!AG7*1000/'Appendix 4'!AG8,"")</f>
        <v>3930.8163974029349</v>
      </c>
      <c r="AD6" s="594">
        <f>IFERROR('Appendix 6 '!AH7*1000/'Appendix 4'!AH8,"")</f>
        <v>3742.8965178752196</v>
      </c>
      <c r="AE6" s="594">
        <f>IFERROR('Appendix 6 '!AI7*1000/'Appendix 4'!AI8,"")</f>
        <v>3497.0835499291611</v>
      </c>
      <c r="AF6" s="594">
        <f>IFERROR('Appendix 6 '!AK7*1000/'Appendix 4'!AK8,"")</f>
        <v>3420.4053275011825</v>
      </c>
    </row>
    <row r="7" spans="1:32" ht="16.5" x14ac:dyDescent="0.3">
      <c r="A7" s="249" t="s">
        <v>86</v>
      </c>
      <c r="B7" s="594" t="str">
        <f>IFERROR('Appendix 6 '!B8*1000/'Appendix 4'!B9,"")</f>
        <v/>
      </c>
      <c r="C7" s="594" t="str">
        <f>IFERROR('Appendix 6 '!C8*1000/'Appendix 4'!C9,"")</f>
        <v/>
      </c>
      <c r="D7" s="594" t="str">
        <f>IFERROR('Appendix 6 '!D8*1000/'Appendix 4'!D9,"")</f>
        <v/>
      </c>
      <c r="E7" s="594" t="str">
        <f>IFERROR('Appendix 6 '!F8*1000/'Appendix 4'!F9,"")</f>
        <v/>
      </c>
      <c r="F7" s="594" t="str">
        <f>IFERROR('Appendix 6 '!G8*1000/'Appendix 4'!G9,"")</f>
        <v/>
      </c>
      <c r="G7" s="594">
        <f>IFERROR('Appendix 6 '!H8*1000/'Appendix 4'!H9,"")</f>
        <v>1073.729</v>
      </c>
      <c r="H7" s="594" t="str">
        <f>IFERROR('Appendix 6 '!I8*1000/'Appendix 4'!I9,"")</f>
        <v/>
      </c>
      <c r="I7" s="594" t="str">
        <f>IFERROR('Appendix 6 '!J8*1000/'Appendix 4'!J9,"")</f>
        <v/>
      </c>
      <c r="J7" s="594" t="str">
        <f>IFERROR('Appendix 6 '!K8*1000/'Appendix 4'!K9,"")</f>
        <v/>
      </c>
      <c r="K7" s="594" t="str">
        <f>IFERROR('Appendix 6 '!L8*1000/'Appendix 4'!L9,"")</f>
        <v/>
      </c>
      <c r="L7" s="594" t="str">
        <f>IFERROR('Appendix 6 '!M8*1000/'Appendix 4'!M9,"")</f>
        <v/>
      </c>
      <c r="M7" s="594" t="str">
        <f>IFERROR('Appendix 6 '!O8*1000/'Appendix 4'!O9,"")</f>
        <v/>
      </c>
      <c r="N7" s="594">
        <f>IFERROR('Appendix 6 '!P8*1000/'Appendix 4'!P9,"")</f>
        <v>969.98239999999998</v>
      </c>
      <c r="O7" s="594" t="str">
        <f>IFERROR('Appendix 6 '!Q8*1000/'Appendix 4'!Q9,"")</f>
        <v/>
      </c>
      <c r="P7" s="594">
        <f>IFERROR('Appendix 6 '!R8*1000/'Appendix 4'!R9,"")</f>
        <v>798.14050000000009</v>
      </c>
      <c r="Q7" s="594">
        <f>IFERROR('Appendix 6 '!S8*1000/'Appendix 4'!S9,"")</f>
        <v>888.97029999999995</v>
      </c>
      <c r="R7" s="594" t="str">
        <f>IFERROR('Appendix 6 '!T8*1000/'Appendix 4'!T9,"")</f>
        <v/>
      </c>
      <c r="S7" s="594" t="str">
        <f>IFERROR('Appendix 6 '!U8*1000/'Appendix 4'!U9,"")</f>
        <v/>
      </c>
      <c r="T7" s="594">
        <f>IFERROR('Appendix 6 '!W8*1000/'Appendix 4'!W9,"")</f>
        <v>834.58188811432365</v>
      </c>
      <c r="U7" s="594" t="str">
        <f>IFERROR('Appendix 6 '!X8*1000/'Appendix 4'!X9,"")</f>
        <v/>
      </c>
      <c r="V7" s="594">
        <f>IFERROR('Appendix 6 '!Y8*1000/'Appendix 4'!Y9,"")</f>
        <v>1907.5847038462518</v>
      </c>
      <c r="W7" s="594">
        <f>IFERROR('Appendix 6 '!Z8*1000/'Appendix 4'!Z9,"")</f>
        <v>437.00510000000003</v>
      </c>
      <c r="X7" s="594">
        <f>IFERROR('Appendix 6 '!AA8*1000/'Appendix 4'!AA9,"")</f>
        <v>508.12589311640642</v>
      </c>
      <c r="Y7" s="594" t="str">
        <f>IFERROR('Appendix 6 '!AC8*1000/'Appendix 4'!AC9,"")</f>
        <v/>
      </c>
      <c r="Z7" s="594">
        <f>IFERROR('Appendix 6 '!AD8*1000/'Appendix 4'!AD9,"")</f>
        <v>962.70462857142854</v>
      </c>
      <c r="AA7" s="594">
        <f>IFERROR('Appendix 6 '!AE8*1000/'Appendix 4'!AE9,"")</f>
        <v>1276.5350000000001</v>
      </c>
      <c r="AB7" s="594">
        <f>IFERROR('Appendix 6 '!AF8*1000/'Appendix 4'!AF9,"")</f>
        <v>618.70339999999999</v>
      </c>
      <c r="AC7" s="594" t="str">
        <f>IFERROR('Appendix 6 '!AG8*1000/'Appendix 4'!AG9,"")</f>
        <v/>
      </c>
      <c r="AD7" s="594" t="str">
        <f>IFERROR('Appendix 6 '!AH8*1000/'Appendix 4'!AH9,"")</f>
        <v/>
      </c>
      <c r="AE7" s="594" t="str">
        <f>IFERROR('Appendix 6 '!AI8*1000/'Appendix 4'!AI9,"")</f>
        <v/>
      </c>
      <c r="AF7" s="594">
        <f>IFERROR('Appendix 6 '!AK8*1000/'Appendix 4'!AK9,"")</f>
        <v>1325.1699121917879</v>
      </c>
    </row>
    <row r="8" spans="1:32" ht="16.5" x14ac:dyDescent="0.3">
      <c r="A8" s="249" t="s">
        <v>221</v>
      </c>
      <c r="B8" s="594">
        <f>IFERROR('Appendix 6 '!B9*1000/'Appendix 4'!B10,"")</f>
        <v>487.7269</v>
      </c>
      <c r="C8" s="594">
        <f>IFERROR('Appendix 6 '!C9*1000/'Appendix 4'!C10,"")</f>
        <v>1980.722</v>
      </c>
      <c r="D8" s="594">
        <f>IFERROR('Appendix 6 '!D9*1000/'Appendix 4'!D10,"")</f>
        <v>107.2578</v>
      </c>
      <c r="E8" s="594">
        <f>IFERROR('Appendix 6 '!F9*1000/'Appendix 4'!F10,"")</f>
        <v>774.4212</v>
      </c>
      <c r="F8" s="594">
        <f>IFERROR('Appendix 6 '!G9*1000/'Appendix 4'!G10,"")</f>
        <v>450.92149999999998</v>
      </c>
      <c r="G8" s="594">
        <f>IFERROR('Appendix 6 '!H9*1000/'Appendix 4'!H10,"")</f>
        <v>1713.9090693233459</v>
      </c>
      <c r="H8" s="594">
        <f>IFERROR('Appendix 6 '!I9*1000/'Appendix 4'!I10,"")</f>
        <v>430.42850000000004</v>
      </c>
      <c r="I8" s="594">
        <f>IFERROR('Appendix 6 '!J9*1000/'Appendix 4'!J10,"")</f>
        <v>0</v>
      </c>
      <c r="J8" s="594">
        <f>IFERROR('Appendix 6 '!K9*1000/'Appendix 4'!K10,"")</f>
        <v>940.69230000000005</v>
      </c>
      <c r="K8" s="594">
        <f>IFERROR('Appendix 6 '!L9*1000/'Appendix 4'!L10,"")</f>
        <v>893.48745133782882</v>
      </c>
      <c r="L8" s="594" t="str">
        <f>IFERROR('Appendix 6 '!M9*1000/'Appendix 4'!M10,"")</f>
        <v/>
      </c>
      <c r="M8" s="594" t="str">
        <f>IFERROR('Appendix 6 '!O9*1000/'Appendix 4'!O10,"")</f>
        <v/>
      </c>
      <c r="N8" s="594">
        <f>IFERROR('Appendix 6 '!P9*1000/'Appendix 4'!P10,"")</f>
        <v>616.3748875</v>
      </c>
      <c r="O8" s="594" t="str">
        <f>IFERROR('Appendix 6 '!Q9*1000/'Appendix 4'!Q10,"")</f>
        <v/>
      </c>
      <c r="P8" s="594" t="str">
        <f>IFERROR('Appendix 6 '!R9*1000/'Appendix 4'!R10,"")</f>
        <v/>
      </c>
      <c r="Q8" s="594">
        <f>IFERROR('Appendix 6 '!S9*1000/'Appendix 4'!S10,"")</f>
        <v>616.3748875</v>
      </c>
      <c r="R8" s="594" t="str">
        <f>IFERROR('Appendix 6 '!T9*1000/'Appendix 4'!T10,"")</f>
        <v/>
      </c>
      <c r="S8" s="594" t="str">
        <f>IFERROR('Appendix 6 '!U9*1000/'Appendix 4'!U10,"")</f>
        <v/>
      </c>
      <c r="T8" s="594">
        <f>IFERROR('Appendix 6 '!W9*1000/'Appendix 4'!W10,"")</f>
        <v>616.3748875</v>
      </c>
      <c r="U8" s="594">
        <f>IFERROR('Appendix 6 '!X9*1000/'Appendix 4'!X10,"")</f>
        <v>812.79626261501801</v>
      </c>
      <c r="V8" s="594" t="str">
        <f>IFERROR('Appendix 6 '!Y9*1000/'Appendix 4'!Y10,"")</f>
        <v/>
      </c>
      <c r="W8" s="594" t="str">
        <f>IFERROR('Appendix 6 '!Z9*1000/'Appendix 4'!Z10,"")</f>
        <v/>
      </c>
      <c r="X8" s="594">
        <f>IFERROR('Appendix 6 '!AA9*1000/'Appendix 4'!AA10,"")</f>
        <v>652.45039999999995</v>
      </c>
      <c r="Y8" s="594">
        <f>IFERROR('Appendix 6 '!AC9*1000/'Appendix 4'!AC10,"")</f>
        <v>314.27925777066054</v>
      </c>
      <c r="Z8" s="594">
        <f>IFERROR('Appendix 6 '!AD9*1000/'Appendix 4'!AD10,"")</f>
        <v>1319.7273565706803</v>
      </c>
      <c r="AA8" s="594">
        <f>IFERROR('Appendix 6 '!AE9*1000/'Appendix 4'!AE10,"")</f>
        <v>702.98448993933278</v>
      </c>
      <c r="AB8" s="594">
        <f>IFERROR('Appendix 6 '!AF9*1000/'Appendix 4'!AF10,"")</f>
        <v>409.5646463153613</v>
      </c>
      <c r="AC8" s="594">
        <f>IFERROR('Appendix 6 '!AG9*1000/'Appendix 4'!AG10,"")</f>
        <v>397.68709999999999</v>
      </c>
      <c r="AD8" s="594">
        <f>IFERROR('Appendix 6 '!AH9*1000/'Appendix 4'!AH10,"")</f>
        <v>370.45060000000007</v>
      </c>
      <c r="AE8" s="594">
        <f>IFERROR('Appendix 6 '!AI9*1000/'Appendix 4'!AI10,"")</f>
        <v>1055.6189999999999</v>
      </c>
      <c r="AF8" s="594">
        <f>IFERROR('Appendix 6 '!AK9*1000/'Appendix 4'!AK10,"")</f>
        <v>711.73589926311638</v>
      </c>
    </row>
    <row r="9" spans="1:32" ht="16.5" x14ac:dyDescent="0.3">
      <c r="A9" s="249" t="s">
        <v>88</v>
      </c>
      <c r="B9" s="594">
        <f>IFERROR('Appendix 6 '!B11*1000/'Appendix 4'!B12,"")</f>
        <v>13179.92</v>
      </c>
      <c r="C9" s="594">
        <f>IFERROR('Appendix 6 '!C11*1000/'Appendix 4'!C12,"")</f>
        <v>14315.410000000002</v>
      </c>
      <c r="D9" s="594">
        <f>IFERROR('Appendix 6 '!D11*1000/'Appendix 4'!D12,"")</f>
        <v>15120.24</v>
      </c>
      <c r="E9" s="594">
        <f>IFERROR('Appendix 6 '!F11*1000/'Appendix 4'!F12,"")</f>
        <v>11649.28</v>
      </c>
      <c r="F9" s="594">
        <f>IFERROR('Appendix 6 '!G11*1000/'Appendix 4'!G12,"")</f>
        <v>15418.24</v>
      </c>
      <c r="G9" s="594">
        <f>IFERROR('Appendix 6 '!H11*1000/'Appendix 4'!H12,"")</f>
        <v>12926.27</v>
      </c>
      <c r="H9" s="594">
        <f>IFERROR('Appendix 6 '!I11*1000/'Appendix 4'!I12,"")</f>
        <v>11581.070000000002</v>
      </c>
      <c r="I9" s="594">
        <f>IFERROR('Appendix 6 '!J11*1000/'Appendix 4'!J12,"")</f>
        <v>14217.51</v>
      </c>
      <c r="J9" s="594">
        <f>IFERROR('Appendix 6 '!K11*1000/'Appendix 4'!K12,"")</f>
        <v>16213.530101804066</v>
      </c>
      <c r="K9" s="594">
        <f>IFERROR('Appendix 6 '!L11*1000/'Appendix 4'!L12,"")</f>
        <v>12659.08</v>
      </c>
      <c r="L9" s="594">
        <f>IFERROR('Appendix 6 '!M11*1000/'Appendix 4'!M12,"")</f>
        <v>13298.88</v>
      </c>
      <c r="M9" s="594">
        <f>IFERROR('Appendix 6 '!O11*1000/'Appendix 4'!O12,"")</f>
        <v>11090.79</v>
      </c>
      <c r="N9" s="594">
        <f>IFERROR('Appendix 6 '!P11*1000/'Appendix 4'!P12,"")</f>
        <v>14976.67</v>
      </c>
      <c r="O9" s="594">
        <f>IFERROR('Appendix 6 '!Q11*1000/'Appendix 4'!Q12,"")</f>
        <v>13410.04</v>
      </c>
      <c r="P9" s="594">
        <f>IFERROR('Appendix 6 '!R11*1000/'Appendix 4'!R12,"")</f>
        <v>13410.04</v>
      </c>
      <c r="Q9" s="594">
        <f>IFERROR('Appendix 6 '!S11*1000/'Appendix 4'!S12,"")</f>
        <v>7123.9319999999989</v>
      </c>
      <c r="R9" s="594">
        <f>IFERROR('Appendix 6 '!T11*1000/'Appendix 4'!T12,"")</f>
        <v>9354.9500000000007</v>
      </c>
      <c r="S9" s="594">
        <f>IFERROR('Appendix 6 '!U11*1000/'Appendix 4'!U12,"")</f>
        <v>13640.699999999999</v>
      </c>
      <c r="T9" s="594">
        <f>IFERROR('Appendix 6 '!W11*1000/'Appendix 4'!W12,"")</f>
        <v>14429.37</v>
      </c>
      <c r="U9" s="594">
        <f>IFERROR('Appendix 6 '!X11*1000/'Appendix 4'!X12,"")</f>
        <v>13034.85</v>
      </c>
      <c r="V9" s="594">
        <f>IFERROR('Appendix 6 '!Y11*1000/'Appendix 4'!Y12,"")</f>
        <v>15000</v>
      </c>
      <c r="W9" s="594">
        <f>IFERROR('Appendix 6 '!Z11*1000/'Appendix 4'!Z12,"")</f>
        <v>10166.670000000002</v>
      </c>
      <c r="X9" s="594">
        <f>IFERROR('Appendix 6 '!AA11*1000/'Appendix 4'!AA12,"")</f>
        <v>15377</v>
      </c>
      <c r="Y9" s="594">
        <f>IFERROR('Appendix 6 '!AC11*1000/'Appendix 4'!AC12,"")</f>
        <v>13769.487034628864</v>
      </c>
      <c r="Z9" s="594">
        <f>IFERROR('Appendix 6 '!AD11*1000/'Appendix 4'!AD12,"")</f>
        <v>15725.660196454999</v>
      </c>
      <c r="AA9" s="594">
        <f>IFERROR('Appendix 6 '!AE11*1000/'Appendix 4'!AE12,"")</f>
        <v>14604.168873160086</v>
      </c>
      <c r="AB9" s="594">
        <f>IFERROR('Appendix 6 '!AF11*1000/'Appendix 4'!AF12,"")</f>
        <v>11821.459979367255</v>
      </c>
      <c r="AC9" s="594">
        <f>IFERROR('Appendix 6 '!AG11*1000/'Appendix 4'!AG12,"")</f>
        <v>9584.4159999999993</v>
      </c>
      <c r="AD9" s="594">
        <f>IFERROR('Appendix 6 '!AH11*1000/'Appendix 4'!AH12,"")</f>
        <v>15924.8</v>
      </c>
      <c r="AE9" s="594">
        <f>IFERROR('Appendix 6 '!AI11*1000/'Appendix 4'!AI12,"")</f>
        <v>15504.607776186876</v>
      </c>
      <c r="AF9" s="594">
        <f>IFERROR('Appendix 6 '!AK11*1000/'Appendix 4'!AK12,"")</f>
        <v>13551.03470221669</v>
      </c>
    </row>
    <row r="10" spans="1:32" ht="16.5" x14ac:dyDescent="0.3">
      <c r="A10" s="249" t="s">
        <v>222</v>
      </c>
      <c r="B10" s="594">
        <f>IFERROR('Appendix 6 '!B12*1000/'Appendix 4'!B13,"")</f>
        <v>6330.18</v>
      </c>
      <c r="C10" s="594">
        <f>IFERROR('Appendix 6 '!C12*1000/'Appendix 4'!C13,"")</f>
        <v>8498.4529987113565</v>
      </c>
      <c r="D10" s="594">
        <f>IFERROR('Appendix 6 '!D12*1000/'Appendix 4'!D13,"")</f>
        <v>5684.3044649086314</v>
      </c>
      <c r="E10" s="594">
        <f>IFERROR('Appendix 6 '!F12*1000/'Appendix 4'!F13,"")</f>
        <v>9935.2762393593493</v>
      </c>
      <c r="F10" s="594">
        <f>IFERROR('Appendix 6 '!G12*1000/'Appendix 4'!G13,"")</f>
        <v>5866.000832059869</v>
      </c>
      <c r="G10" s="594">
        <f>IFERROR('Appendix 6 '!H12*1000/'Appendix 4'!H13,"")</f>
        <v>10133.709999999999</v>
      </c>
      <c r="H10" s="594">
        <f>IFERROR('Appendix 6 '!I12*1000/'Appendix 4'!I13,"")</f>
        <v>9098.2669999999998</v>
      </c>
      <c r="I10" s="594">
        <f>IFERROR('Appendix 6 '!J12*1000/'Appendix 4'!J13,"")</f>
        <v>8419.4330000000009</v>
      </c>
      <c r="J10" s="594">
        <f>IFERROR('Appendix 6 '!K12*1000/'Appendix 4'!K13,"")</f>
        <v>7314.5810000000001</v>
      </c>
      <c r="K10" s="594">
        <f>IFERROR('Appendix 6 '!L12*1000/'Appendix 4'!L13,"")</f>
        <v>7353.97</v>
      </c>
      <c r="L10" s="594">
        <f>IFERROR('Appendix 6 '!M12*1000/'Appendix 4'!M13,"")</f>
        <v>9011.4380000000001</v>
      </c>
      <c r="M10" s="594">
        <f>IFERROR('Appendix 6 '!O12*1000/'Appendix 4'!O13,"")</f>
        <v>6909.1610000000001</v>
      </c>
      <c r="N10" s="594">
        <f>IFERROR('Appendix 6 '!P12*1000/'Appendix 4'!P13,"")</f>
        <v>8181.2709999999997</v>
      </c>
      <c r="O10" s="594">
        <f>IFERROR('Appendix 6 '!Q12*1000/'Appendix 4'!Q13,"")</f>
        <v>3824.4262086777885</v>
      </c>
      <c r="P10" s="594">
        <f>IFERROR('Appendix 6 '!R12*1000/'Appendix 4'!R13,"")</f>
        <v>6183.3609999999999</v>
      </c>
      <c r="Q10" s="594">
        <f>IFERROR('Appendix 6 '!S12*1000/'Appendix 4'!S13,"")</f>
        <v>5731.375</v>
      </c>
      <c r="R10" s="594">
        <f>IFERROR('Appendix 6 '!T12*1000/'Appendix 4'!T13,"")</f>
        <v>7203.4549999999999</v>
      </c>
      <c r="S10" s="594">
        <f>IFERROR('Appendix 6 '!U12*1000/'Appendix 4'!U13,"")</f>
        <v>7796.9150000000009</v>
      </c>
      <c r="T10" s="594">
        <f>IFERROR('Appendix 6 '!W12*1000/'Appendix 4'!W13,"")</f>
        <v>5962.6149999999998</v>
      </c>
      <c r="U10" s="594">
        <f>IFERROR('Appendix 6 '!X12*1000/'Appendix 4'!X13,"")</f>
        <v>6917.6719999999996</v>
      </c>
      <c r="V10" s="594">
        <f>IFERROR('Appendix 6 '!Y12*1000/'Appendix 4'!Y13,"")</f>
        <v>6601.1960000000008</v>
      </c>
      <c r="W10" s="594">
        <f>IFERROR('Appendix 6 '!Z12*1000/'Appendix 4'!Z13,"")</f>
        <v>8167.8470000000007</v>
      </c>
      <c r="X10" s="594">
        <f>IFERROR('Appendix 6 '!AA12*1000/'Appendix 4'!AA13,"")</f>
        <v>10207.67</v>
      </c>
      <c r="Y10" s="594">
        <f>IFERROR('Appendix 6 '!AC12*1000/'Appendix 4'!AC13,"")</f>
        <v>6995.1406550085449</v>
      </c>
      <c r="Z10" s="594">
        <f>IFERROR('Appendix 6 '!AD12*1000/'Appendix 4'!AD13,"")</f>
        <v>5383.2338815849744</v>
      </c>
      <c r="AA10" s="594">
        <f>IFERROR('Appendix 6 '!AE12*1000/'Appendix 4'!AE13,"")</f>
        <v>7732.2134347603887</v>
      </c>
      <c r="AB10" s="594">
        <f>IFERROR('Appendix 6 '!AF12*1000/'Appendix 4'!AF13,"")</f>
        <v>6268.2031178604575</v>
      </c>
      <c r="AC10" s="594">
        <f>IFERROR('Appendix 6 '!AG12*1000/'Appendix 4'!AG13,"")</f>
        <v>5766.8119999999999</v>
      </c>
      <c r="AD10" s="594">
        <f>IFERROR('Appendix 6 '!AH12*1000/'Appendix 4'!AH13,"")</f>
        <v>5290.1850000000004</v>
      </c>
      <c r="AE10" s="594">
        <f>IFERROR('Appendix 6 '!AI12*1000/'Appendix 4'!AI13,"")</f>
        <v>7707.1581708495596</v>
      </c>
      <c r="AF10" s="594">
        <f>IFERROR('Appendix 6 '!AK12*1000/'Appendix 4'!AK13,"")</f>
        <v>7564.7125161838931</v>
      </c>
    </row>
    <row r="11" spans="1:32" ht="16.5" x14ac:dyDescent="0.3">
      <c r="A11" s="249" t="s">
        <v>223</v>
      </c>
      <c r="B11" s="594">
        <f>IFERROR('Appendix 6 '!B13*1000/'Appendix 4'!B14,"")</f>
        <v>3671.72</v>
      </c>
      <c r="C11" s="594">
        <f>IFERROR('Appendix 6 '!C13*1000/'Appendix 4'!C14,"")</f>
        <v>5258.8497768160441</v>
      </c>
      <c r="D11" s="594">
        <f>IFERROR('Appendix 6 '!D13*1000/'Appendix 4'!D14,"")</f>
        <v>1687.2209999999998</v>
      </c>
      <c r="E11" s="594">
        <f>IFERROR('Appendix 6 '!F13*1000/'Appendix 4'!F14,"")</f>
        <v>3861.7819999999997</v>
      </c>
      <c r="F11" s="594">
        <f>IFERROR('Appendix 6 '!G13*1000/'Appendix 4'!G14,"")</f>
        <v>3735.8510000000006</v>
      </c>
      <c r="G11" s="594">
        <f>IFERROR('Appendix 6 '!H13*1000/'Appendix 4'!H14,"")</f>
        <v>5027.3268311487718</v>
      </c>
      <c r="H11" s="594">
        <f>IFERROR('Appendix 6 '!I13*1000/'Appendix 4'!I14,"")</f>
        <v>4055.7089999999998</v>
      </c>
      <c r="I11" s="594">
        <f>IFERROR('Appendix 6 '!J13*1000/'Appendix 4'!J14,"")</f>
        <v>7411.471849800062</v>
      </c>
      <c r="J11" s="594">
        <f>IFERROR('Appendix 6 '!K13*1000/'Appendix 4'!K14,"")</f>
        <v>3817.607</v>
      </c>
      <c r="K11" s="594">
        <f>IFERROR('Appendix 6 '!L13*1000/'Appendix 4'!L14,"")</f>
        <v>2556.0450000000001</v>
      </c>
      <c r="L11" s="594">
        <f>IFERROR('Appendix 6 '!M13*1000/'Appendix 4'!M14,"")</f>
        <v>4095.77</v>
      </c>
      <c r="M11" s="594">
        <f>IFERROR('Appendix 6 '!O13*1000/'Appendix 4'!O14,"")</f>
        <v>5142.9790000000003</v>
      </c>
      <c r="N11" s="594">
        <f>IFERROR('Appendix 6 '!P13*1000/'Appendix 4'!P14,"")</f>
        <v>8527.0480000000007</v>
      </c>
      <c r="O11" s="594">
        <f>IFERROR('Appendix 6 '!Q13*1000/'Appendix 4'!Q14,"")</f>
        <v>12485.942679945934</v>
      </c>
      <c r="P11" s="594">
        <f>IFERROR('Appendix 6 '!R13*1000/'Appendix 4'!R14,"")</f>
        <v>14190.44</v>
      </c>
      <c r="Q11" s="594">
        <f>IFERROR('Appendix 6 '!S13*1000/'Appendix 4'!S14,"")</f>
        <v>4971.0190000000002</v>
      </c>
      <c r="R11" s="594">
        <f>IFERROR('Appendix 6 '!T13*1000/'Appendix 4'!T14,"")</f>
        <v>1744.202</v>
      </c>
      <c r="S11" s="594">
        <f>IFERROR('Appendix 6 '!U13*1000/'Appendix 4'!U14,"")</f>
        <v>5202</v>
      </c>
      <c r="T11" s="594">
        <f>IFERROR('Appendix 6 '!W13*1000/'Appendix 4'!W14,"")</f>
        <v>5972.7059236659379</v>
      </c>
      <c r="U11" s="594">
        <f>IFERROR('Appendix 6 '!X13*1000/'Appendix 4'!X14,"")</f>
        <v>5652.0209999999997</v>
      </c>
      <c r="V11" s="594">
        <f>IFERROR('Appendix 6 '!Y13*1000/'Appendix 4'!Y14,"")</f>
        <v>7894.6389410517477</v>
      </c>
      <c r="W11" s="594">
        <f>IFERROR('Appendix 6 '!Z13*1000/'Appendix 4'!Z14,"")</f>
        <v>9770.8760000000002</v>
      </c>
      <c r="X11" s="594">
        <f>IFERROR('Appendix 6 '!AA13*1000/'Appendix 4'!AA14,"")</f>
        <v>9321.3193504748542</v>
      </c>
      <c r="Y11" s="594">
        <f>IFERROR('Appendix 6 '!AC13*1000/'Appendix 4'!AC14,"")</f>
        <v>6859.9458224261125</v>
      </c>
      <c r="Z11" s="594">
        <f>IFERROR('Appendix 6 '!AD13*1000/'Appendix 4'!AD14,"")</f>
        <v>3148.3867600125104</v>
      </c>
      <c r="AA11" s="594">
        <f>IFERROR('Appendix 6 '!AE13*1000/'Appendix 4'!AE14,"")</f>
        <v>8214.1802032831511</v>
      </c>
      <c r="AB11" s="594">
        <f>IFERROR('Appendix 6 '!AF13*1000/'Appendix 4'!AF14,"")</f>
        <v>3905.7406610598659</v>
      </c>
      <c r="AC11" s="594">
        <f>IFERROR('Appendix 6 '!AG13*1000/'Appendix 4'!AG14,"")</f>
        <v>4185.2169999999996</v>
      </c>
      <c r="AD11" s="594">
        <f>IFERROR('Appendix 6 '!AH13*1000/'Appendix 4'!AH14,"")</f>
        <v>6062.866</v>
      </c>
      <c r="AE11" s="594">
        <f>IFERROR('Appendix 6 '!AI13*1000/'Appendix 4'!AI14,"")</f>
        <v>2348.3789999999999</v>
      </c>
      <c r="AF11" s="594">
        <f>IFERROR('Appendix 6 '!AK13*1000/'Appendix 4'!AK14,"")</f>
        <v>8645.6147004560644</v>
      </c>
    </row>
    <row r="12" spans="1:32" ht="16.5" x14ac:dyDescent="0.3">
      <c r="A12" s="249" t="s">
        <v>224</v>
      </c>
      <c r="B12" s="594">
        <f>IFERROR('Appendix 6 '!B14*1000/'Appendix 4'!B15,"")</f>
        <v>2422.9520000000002</v>
      </c>
      <c r="C12" s="594">
        <f>IFERROR('Appendix 6 '!C14*1000/'Appendix 4'!C15,"")</f>
        <v>2234.2249870693099</v>
      </c>
      <c r="D12" s="594">
        <f>IFERROR('Appendix 6 '!D14*1000/'Appendix 4'!D15,"")</f>
        <v>4035.14</v>
      </c>
      <c r="E12" s="594">
        <f>IFERROR('Appendix 6 '!F14*1000/'Appendix 4'!F15,"")</f>
        <v>21128.48</v>
      </c>
      <c r="F12" s="594">
        <f>IFERROR('Appendix 6 '!G14*1000/'Appendix 4'!G15,"")</f>
        <v>1654.9880000000001</v>
      </c>
      <c r="G12" s="594">
        <f>IFERROR('Appendix 6 '!H14*1000/'Appendix 4'!H15,"")</f>
        <v>7997.9990000000007</v>
      </c>
      <c r="H12" s="594">
        <f>IFERROR('Appendix 6 '!I14*1000/'Appendix 4'!I15,"")</f>
        <v>23136.16</v>
      </c>
      <c r="I12" s="594">
        <f>IFERROR('Appendix 6 '!J14*1000/'Appendix 4'!J15,"")</f>
        <v>4078.6856208364716</v>
      </c>
      <c r="J12" s="594">
        <f>IFERROR('Appendix 6 '!K14*1000/'Appendix 4'!K15,"")</f>
        <v>6329.7619999999997</v>
      </c>
      <c r="K12" s="594">
        <f>IFERROR('Appendix 6 '!L14*1000/'Appendix 4'!L15,"")</f>
        <v>4684.2640000000001</v>
      </c>
      <c r="L12" s="594">
        <f>IFERROR('Appendix 6 '!M14*1000/'Appendix 4'!M15,"")</f>
        <v>6500.7374607154416</v>
      </c>
      <c r="M12" s="594">
        <f>IFERROR('Appendix 6 '!O14*1000/'Appendix 4'!O15,"")</f>
        <v>14831.07</v>
      </c>
      <c r="N12" s="594">
        <f>IFERROR('Appendix 6 '!P14*1000/'Appendix 4'!P15,"")</f>
        <v>5841.1509999999998</v>
      </c>
      <c r="O12" s="594">
        <f>IFERROR('Appendix 6 '!Q14*1000/'Appendix 4'!Q15,"")</f>
        <v>8131.9999999999991</v>
      </c>
      <c r="P12" s="594">
        <f>IFERROR('Appendix 6 '!R14*1000/'Appendix 4'!R15,"")</f>
        <v>9101.4130000000005</v>
      </c>
      <c r="Q12" s="594">
        <f>IFERROR('Appendix 6 '!S14*1000/'Appendix 4'!S15,"")</f>
        <v>6846.6729999999998</v>
      </c>
      <c r="R12" s="594">
        <f>IFERROR('Appendix 6 '!T14*1000/'Appendix 4'!T15,"")</f>
        <v>4527.6099749397999</v>
      </c>
      <c r="S12" s="594">
        <f>IFERROR('Appendix 6 '!U14*1000/'Appendix 4'!U15,"")</f>
        <v>4311.5097994540856</v>
      </c>
      <c r="T12" s="594">
        <f>IFERROR('Appendix 6 '!W14*1000/'Appendix 4'!W15,"")</f>
        <v>4592.4979999999996</v>
      </c>
      <c r="U12" s="594">
        <f>IFERROR('Appendix 6 '!X14*1000/'Appendix 4'!X15,"")</f>
        <v>4621.4903689203584</v>
      </c>
      <c r="V12" s="594">
        <f>IFERROR('Appendix 6 '!Y14*1000/'Appendix 4'!Y15,"")</f>
        <v>8253.9699999999993</v>
      </c>
      <c r="W12" s="594">
        <f>IFERROR('Appendix 6 '!Z14*1000/'Appendix 4'!Z15,"")</f>
        <v>3011.4850000000001</v>
      </c>
      <c r="X12" s="594">
        <f>IFERROR('Appendix 6 '!AA14*1000/'Appendix 4'!AA15,"")</f>
        <v>6527.6509999999998</v>
      </c>
      <c r="Y12" s="594">
        <f>IFERROR('Appendix 6 '!AC14*1000/'Appendix 4'!AC15,"")</f>
        <v>6299.060583857914</v>
      </c>
      <c r="Z12" s="594">
        <f>IFERROR('Appendix 6 '!AD14*1000/'Appendix 4'!AD15,"")</f>
        <v>4786.3739999999998</v>
      </c>
      <c r="AA12" s="594">
        <f>IFERROR('Appendix 6 '!AE14*1000/'Appendix 4'!AE15,"")</f>
        <v>4867.3999999999996</v>
      </c>
      <c r="AB12" s="594">
        <f>IFERROR('Appendix 6 '!AF14*1000/'Appendix 4'!AF15,"")</f>
        <v>2646.5229867310823</v>
      </c>
      <c r="AC12" s="594">
        <f>IFERROR('Appendix 6 '!AG14*1000/'Appendix 4'!AG15,"")</f>
        <v>1895.5397089021319</v>
      </c>
      <c r="AD12" s="594">
        <f>IFERROR('Appendix 6 '!AH14*1000/'Appendix 4'!AH15,"")</f>
        <v>2702.3380000000002</v>
      </c>
      <c r="AE12" s="594">
        <f>IFERROR('Appendix 6 '!AI14*1000/'Appendix 4'!AI15,"")</f>
        <v>5691.8745578641638</v>
      </c>
      <c r="AF12" s="594">
        <f>IFERROR('Appendix 6 '!AK14*1000/'Appendix 4'!AK15,"")</f>
        <v>6191.8809225748591</v>
      </c>
    </row>
    <row r="13" spans="1:32" ht="16.5" x14ac:dyDescent="0.3">
      <c r="A13" s="249" t="s">
        <v>225</v>
      </c>
      <c r="B13" s="594">
        <f>IFERROR('Appendix 6 '!B16*1000/'Appendix 4'!B17,"")</f>
        <v>30631</v>
      </c>
      <c r="C13" s="594">
        <f>IFERROR('Appendix 6 '!C16*1000/'Appendix 4'!C17,"")</f>
        <v>17416.480692635781</v>
      </c>
      <c r="D13" s="594">
        <f>IFERROR('Appendix 6 '!D16*1000/'Appendix 4'!D17,"")</f>
        <v>18282.275328160104</v>
      </c>
      <c r="E13" s="594">
        <f>IFERROR('Appendix 6 '!F16*1000/'Appendix 4'!F17,"")</f>
        <v>15887.641891814472</v>
      </c>
      <c r="F13" s="594">
        <f>IFERROR('Appendix 6 '!G16*1000/'Appendix 4'!G17,"")</f>
        <v>15415.369626831753</v>
      </c>
      <c r="G13" s="594">
        <f>IFERROR('Appendix 6 '!H16*1000/'Appendix 4'!H17,"")</f>
        <v>16396.349999999999</v>
      </c>
      <c r="H13" s="594">
        <f>IFERROR('Appendix 6 '!I16*1000/'Appendix 4'!I17,"")</f>
        <v>18151.22</v>
      </c>
      <c r="I13" s="594">
        <f>IFERROR('Appendix 6 '!J16*1000/'Appendix 4'!J17,"")</f>
        <v>20625</v>
      </c>
      <c r="J13" s="594">
        <f>IFERROR('Appendix 6 '!K16*1000/'Appendix 4'!K17,"")</f>
        <v>12209.145555833004</v>
      </c>
      <c r="K13" s="594">
        <f>IFERROR('Appendix 6 '!L16*1000/'Appendix 4'!L17,"")</f>
        <v>17287.07</v>
      </c>
      <c r="L13" s="594">
        <f>IFERROR('Appendix 6 '!M16*1000/'Appendix 4'!M17,"")</f>
        <v>29854.720000000001</v>
      </c>
      <c r="M13" s="594">
        <f>IFERROR('Appendix 6 '!O16*1000/'Appendix 4'!O17,"")</f>
        <v>16575.09</v>
      </c>
      <c r="N13" s="594">
        <f>IFERROR('Appendix 6 '!P16*1000/'Appendix 4'!P17,"")</f>
        <v>24521.75</v>
      </c>
      <c r="O13" s="594">
        <f>IFERROR('Appendix 6 '!Q16*1000/'Appendix 4'!Q17,"")</f>
        <v>24656.527453069466</v>
      </c>
      <c r="P13" s="594">
        <f>IFERROR('Appendix 6 '!R16*1000/'Appendix 4'!R17,"")</f>
        <v>15148.29</v>
      </c>
      <c r="Q13" s="594">
        <f>IFERROR('Appendix 6 '!S16*1000/'Appendix 4'!S17,"")</f>
        <v>14109.270000000002</v>
      </c>
      <c r="R13" s="594">
        <f>IFERROR('Appendix 6 '!T16*1000/'Appendix 4'!T17,"")</f>
        <v>14559.48</v>
      </c>
      <c r="S13" s="594">
        <f>IFERROR('Appendix 6 '!U16*1000/'Appendix 4'!U17,"")</f>
        <v>10931.29</v>
      </c>
      <c r="T13" s="594">
        <f>IFERROR('Appendix 6 '!W16*1000/'Appendix 4'!W17,"")</f>
        <v>16595.925542337736</v>
      </c>
      <c r="U13" s="594">
        <f>IFERROR('Appendix 6 '!X16*1000/'Appendix 4'!X17,"")</f>
        <v>24362.17</v>
      </c>
      <c r="V13" s="594">
        <f>IFERROR('Appendix 6 '!Y16*1000/'Appendix 4'!Y17,"")</f>
        <v>17325</v>
      </c>
      <c r="W13" s="594">
        <f>IFERROR('Appendix 6 '!Z16*1000/'Appendix 4'!Z17,"")</f>
        <v>17313.21</v>
      </c>
      <c r="X13" s="594">
        <f>IFERROR('Appendix 6 '!AA16*1000/'Appendix 4'!AA17,"")</f>
        <v>18551.2</v>
      </c>
      <c r="Y13" s="594">
        <f>IFERROR('Appendix 6 '!AC16*1000/'Appendix 4'!AC17,"")</f>
        <v>21149.498079578705</v>
      </c>
      <c r="Z13" s="594">
        <f>IFERROR('Appendix 6 '!AD16*1000/'Appendix 4'!AD17,"")</f>
        <v>21705.439403006789</v>
      </c>
      <c r="AA13" s="594">
        <f>IFERROR('Appendix 6 '!AE16*1000/'Appendix 4'!AE17,"")</f>
        <v>18531.297123079617</v>
      </c>
      <c r="AB13" s="594">
        <f>IFERROR('Appendix 6 '!AF16*1000/'Appendix 4'!AF17,"")</f>
        <v>19878.483892676999</v>
      </c>
      <c r="AC13" s="594">
        <f>IFERROR('Appendix 6 '!AG16*1000/'Appendix 4'!AG17,"")</f>
        <v>16937.939999999999</v>
      </c>
      <c r="AD13" s="594">
        <f>IFERROR('Appendix 6 '!AH16*1000/'Appendix 4'!AH17,"")</f>
        <v>18079.160008989948</v>
      </c>
      <c r="AE13" s="594">
        <f>IFERROR('Appendix 6 '!AI16*1000/'Appendix 4'!AI17,"")</f>
        <v>19056.167178804604</v>
      </c>
      <c r="AF13" s="594">
        <f>IFERROR('Appendix 6 '!AK16*1000/'Appendix 4'!AK17,"")</f>
        <v>18970.212789960195</v>
      </c>
    </row>
    <row r="14" spans="1:32" ht="16.5" x14ac:dyDescent="0.3">
      <c r="A14" s="249" t="s">
        <v>95</v>
      </c>
      <c r="B14" s="594">
        <f>IFERROR('Appendix 6 '!B17*1000/'Appendix 4'!B18,"")</f>
        <v>20020</v>
      </c>
      <c r="C14" s="594">
        <f>IFERROR('Appendix 6 '!C17*1000/'Appendix 4'!C18,"")</f>
        <v>22533.465412229034</v>
      </c>
      <c r="D14" s="594">
        <f>IFERROR('Appendix 6 '!D17*1000/'Appendix 4'!D18,"")</f>
        <v>24390.042168315802</v>
      </c>
      <c r="E14" s="594">
        <f>IFERROR('Appendix 6 '!F17*1000/'Appendix 4'!F18,"")</f>
        <v>11754.767631070659</v>
      </c>
      <c r="F14" s="594">
        <f>IFERROR('Appendix 6 '!G17*1000/'Appendix 4'!G18,"")</f>
        <v>36237.312272765041</v>
      </c>
      <c r="G14" s="594">
        <f>IFERROR('Appendix 6 '!H17*1000/'Appendix 4'!H18,"")</f>
        <v>14080</v>
      </c>
      <c r="H14" s="594">
        <f>IFERROR('Appendix 6 '!I17*1000/'Appendix 4'!I18,"")</f>
        <v>20296.740000000002</v>
      </c>
      <c r="I14" s="594">
        <f>IFERROR('Appendix 6 '!J17*1000/'Appendix 4'!J18,"")</f>
        <v>27415.38</v>
      </c>
      <c r="J14" s="594">
        <f>IFERROR('Appendix 6 '!K17*1000/'Appendix 4'!K18,"")</f>
        <v>13567.002835852152</v>
      </c>
      <c r="K14" s="594">
        <f>IFERROR('Appendix 6 '!L17*1000/'Appendix 4'!L18,"")</f>
        <v>35788.370000000003</v>
      </c>
      <c r="L14" s="594">
        <f>IFERROR('Appendix 6 '!M17*1000/'Appendix 4'!M18,"")</f>
        <v>22751.65</v>
      </c>
      <c r="M14" s="594">
        <f>IFERROR('Appendix 6 '!O17*1000/'Appendix 4'!O18,"")</f>
        <v>9883.5820000000003</v>
      </c>
      <c r="N14" s="594">
        <f>IFERROR('Appendix 6 '!P17*1000/'Appendix 4'!P18,"")</f>
        <v>32995.040000000001</v>
      </c>
      <c r="O14" s="594">
        <f>IFERROR('Appendix 6 '!Q17*1000/'Appendix 4'!Q18,"")</f>
        <v>7397.9937033027936</v>
      </c>
      <c r="P14" s="594">
        <f>IFERROR('Appendix 6 '!R17*1000/'Appendix 4'!R18,"")</f>
        <v>11043.340000000002</v>
      </c>
      <c r="Q14" s="594">
        <f>IFERROR('Appendix 6 '!S17*1000/'Appendix 4'!S18,"")</f>
        <v>8941.2900000000009</v>
      </c>
      <c r="R14" s="594">
        <f>IFERROR('Appendix 6 '!T17*1000/'Appendix 4'!T18,"")</f>
        <v>15400</v>
      </c>
      <c r="S14" s="594">
        <f>IFERROR('Appendix 6 '!U17*1000/'Appendix 4'!U18,"")</f>
        <v>10685.71</v>
      </c>
      <c r="T14" s="594">
        <f>IFERROR('Appendix 6 '!W17*1000/'Appendix 4'!W18,"")</f>
        <v>22596.75662492431</v>
      </c>
      <c r="U14" s="594">
        <f>IFERROR('Appendix 6 '!X17*1000/'Appendix 4'!X18,"")</f>
        <v>29600.2</v>
      </c>
      <c r="V14" s="594">
        <f>IFERROR('Appendix 6 '!Y17*1000/'Appendix 4'!Y18,"")</f>
        <v>8794.3379999999997</v>
      </c>
      <c r="W14" s="594">
        <f>IFERROR('Appendix 6 '!Z17*1000/'Appendix 4'!Z18,"")</f>
        <v>11458.33</v>
      </c>
      <c r="X14" s="594">
        <f>IFERROR('Appendix 6 '!AA17*1000/'Appendix 4'!AA18,"")</f>
        <v>19716.669999999998</v>
      </c>
      <c r="Y14" s="594">
        <f>IFERROR('Appendix 6 '!AC17*1000/'Appendix 4'!AC18,"")</f>
        <v>15628.597364631869</v>
      </c>
      <c r="Z14" s="594">
        <f>IFERROR('Appendix 6 '!AD17*1000/'Appendix 4'!AD18,"")</f>
        <v>9548.1979440345476</v>
      </c>
      <c r="AA14" s="594">
        <f>IFERROR('Appendix 6 '!AE17*1000/'Appendix 4'!AE18,"")</f>
        <v>10506.467773100105</v>
      </c>
      <c r="AB14" s="594">
        <f>IFERROR('Appendix 6 '!AF17*1000/'Appendix 4'!AF18,"")</f>
        <v>38855.8426554369</v>
      </c>
      <c r="AC14" s="594">
        <f>IFERROR('Appendix 6 '!AG17*1000/'Appendix 4'!AG18,"")</f>
        <v>27681.340000000004</v>
      </c>
      <c r="AD14" s="594">
        <f>IFERROR('Appendix 6 '!AH17*1000/'Appendix 4'!AH18,"")</f>
        <v>12615.100008249447</v>
      </c>
      <c r="AE14" s="594">
        <f>IFERROR('Appendix 6 '!AI17*1000/'Appendix 4'!AI18,"")</f>
        <v>25435.257295336931</v>
      </c>
      <c r="AF14" s="594">
        <f>IFERROR('Appendix 6 '!AK17*1000/'Appendix 4'!AK18,"")</f>
        <v>21693.256740997509</v>
      </c>
    </row>
    <row r="15" spans="1:32" ht="16.5" x14ac:dyDescent="0.3">
      <c r="A15" s="249" t="s">
        <v>93</v>
      </c>
      <c r="B15" s="594">
        <f>IFERROR('Appendix 6 '!B18*1000/'Appendix 4'!B19,"")</f>
        <v>11228.710000000001</v>
      </c>
      <c r="C15" s="594">
        <f>IFERROR('Appendix 6 '!C18*1000/'Appendix 4'!C19,"")</f>
        <v>11001.867046819574</v>
      </c>
      <c r="D15" s="594">
        <f>IFERROR('Appendix 6 '!D18*1000/'Appendix 4'!D19,"")</f>
        <v>11290.579235662239</v>
      </c>
      <c r="E15" s="594">
        <f>IFERROR('Appendix 6 '!F18*1000/'Appendix 4'!F19,"")</f>
        <v>9531.2391002839413</v>
      </c>
      <c r="F15" s="594">
        <f>IFERROR('Appendix 6 '!G18*1000/'Appendix 4'!G19,"")</f>
        <v>9761.4277462714617</v>
      </c>
      <c r="G15" s="594">
        <f>IFERROR('Appendix 6 '!H18*1000/'Appendix 4'!H19,"")</f>
        <v>13188.48</v>
      </c>
      <c r="H15" s="594">
        <f>IFERROR('Appendix 6 '!I18*1000/'Appendix 4'!I19,"")</f>
        <v>17211.060000000001</v>
      </c>
      <c r="I15" s="594">
        <f>IFERROR('Appendix 6 '!J18*1000/'Appendix 4'!J19,"")</f>
        <v>12291.05</v>
      </c>
      <c r="J15" s="594">
        <f>IFERROR('Appendix 6 '!K18*1000/'Appendix 4'!K19,"")</f>
        <v>12425.718322162151</v>
      </c>
      <c r="K15" s="594">
        <f>IFERROR('Appendix 6 '!L18*1000/'Appendix 4'!L19,"")</f>
        <v>10198.92</v>
      </c>
      <c r="L15" s="594">
        <f>IFERROR('Appendix 6 '!M18*1000/'Appendix 4'!M19,"")</f>
        <v>13643.83</v>
      </c>
      <c r="M15" s="594">
        <f>IFERROR('Appendix 6 '!O18*1000/'Appendix 4'!O19,"")</f>
        <v>11685.08</v>
      </c>
      <c r="N15" s="594">
        <f>IFERROR('Appendix 6 '!P18*1000/'Appendix 4'!P19,"")</f>
        <v>15238.889999999998</v>
      </c>
      <c r="O15" s="594">
        <f>IFERROR('Appendix 6 '!Q18*1000/'Appendix 4'!Q19,"")</f>
        <v>9020</v>
      </c>
      <c r="P15" s="594">
        <f>IFERROR('Appendix 6 '!R18*1000/'Appendix 4'!R19,"")</f>
        <v>9235.6279999999988</v>
      </c>
      <c r="Q15" s="594">
        <f>IFERROR('Appendix 6 '!S18*1000/'Appendix 4'!S19,"")</f>
        <v>10447.34</v>
      </c>
      <c r="R15" s="594">
        <f>IFERROR('Appendix 6 '!T18*1000/'Appendix 4'!T19,"")</f>
        <v>15214.13</v>
      </c>
      <c r="S15" s="594">
        <f>IFERROR('Appendix 6 '!U18*1000/'Appendix 4'!U19,"")</f>
        <v>10624.6</v>
      </c>
      <c r="T15" s="594">
        <f>IFERROR('Appendix 6 '!W18*1000/'Appendix 4'!W19,"")</f>
        <v>11477.708213360056</v>
      </c>
      <c r="U15" s="594">
        <f>IFERROR('Appendix 6 '!X18*1000/'Appendix 4'!X19,"")</f>
        <v>14065.409999999998</v>
      </c>
      <c r="V15" s="594">
        <f>IFERROR('Appendix 6 '!Y18*1000/'Appendix 4'!Y19,"")</f>
        <v>14945.01</v>
      </c>
      <c r="W15" s="594">
        <f>IFERROR('Appendix 6 '!Z18*1000/'Appendix 4'!Z19,"")</f>
        <v>10325.24</v>
      </c>
      <c r="X15" s="594">
        <f>IFERROR('Appendix 6 '!AA18*1000/'Appendix 4'!AA19,"")</f>
        <v>15906.06</v>
      </c>
      <c r="Y15" s="594">
        <f>IFERROR('Appendix 6 '!AC18*1000/'Appendix 4'!AC19,"")</f>
        <v>12218.655661125664</v>
      </c>
      <c r="Z15" s="594">
        <f>IFERROR('Appendix 6 '!AD18*1000/'Appendix 4'!AD19,"")</f>
        <v>15246.49263906078</v>
      </c>
      <c r="AA15" s="594">
        <f>IFERROR('Appendix 6 '!AE18*1000/'Appendix 4'!AE19,"")</f>
        <v>15003.738500648278</v>
      </c>
      <c r="AB15" s="594">
        <f>IFERROR('Appendix 6 '!AF18*1000/'Appendix 4'!AF19,"")</f>
        <v>13581.21</v>
      </c>
      <c r="AC15" s="594">
        <f>IFERROR('Appendix 6 '!AG18*1000/'Appendix 4'!AG19,"")</f>
        <v>9460.1560000000009</v>
      </c>
      <c r="AD15" s="594">
        <f>IFERROR('Appendix 6 '!AH18*1000/'Appendix 4'!AH19,"")</f>
        <v>12106.345336482178</v>
      </c>
      <c r="AE15" s="594">
        <f>IFERROR('Appendix 6 '!AI18*1000/'Appendix 4'!AI19,"")</f>
        <v>12131.69227810208</v>
      </c>
      <c r="AF15" s="594">
        <f>IFERROR('Appendix 6 '!AK18*1000/'Appendix 4'!AK19,"")</f>
        <v>12271.358619141476</v>
      </c>
    </row>
    <row r="16" spans="1:32" ht="16.5" x14ac:dyDescent="0.3">
      <c r="A16" s="249" t="s">
        <v>213</v>
      </c>
      <c r="B16" s="594">
        <f>IFERROR('Appendix 6 '!B20*1000/'Appendix 4'!B21,"")</f>
        <v>766.78173843329239</v>
      </c>
      <c r="C16" s="594">
        <f>IFERROR('Appendix 6 '!C20*1000/'Appendix 4'!C21,"")</f>
        <v>1052.9864703470628</v>
      </c>
      <c r="D16" s="594">
        <f>IFERROR('Appendix 6 '!D20*1000/'Appendix 4'!D21,"")</f>
        <v>502.54220018636897</v>
      </c>
      <c r="E16" s="594">
        <f>IFERROR('Appendix 6 '!F20*1000/'Appendix 4'!F21,"")</f>
        <v>782.10628784711412</v>
      </c>
      <c r="F16" s="594">
        <f>IFERROR('Appendix 6 '!G20*1000/'Appendix 4'!G21,"")</f>
        <v>1176.2893035809502</v>
      </c>
      <c r="G16" s="594">
        <f>IFERROR('Appendix 6 '!H20*1000/'Appendix 4'!H21,"")</f>
        <v>1272.9773052246649</v>
      </c>
      <c r="H16" s="594">
        <f>IFERROR('Appendix 6 '!I20*1000/'Appendix 4'!I21,"")</f>
        <v>1024.324718623463</v>
      </c>
      <c r="I16" s="594">
        <f>IFERROR('Appendix 6 '!J20*1000/'Appendix 4'!J21,"")</f>
        <v>974.87228877051848</v>
      </c>
      <c r="J16" s="594">
        <f>IFERROR('Appendix 6 '!K20*1000/'Appendix 4'!K21,"")</f>
        <v>663.76606257090464</v>
      </c>
      <c r="K16" s="594">
        <f>IFERROR('Appendix 6 '!L20*1000/'Appendix 4'!L21,"")</f>
        <v>750.53890086702222</v>
      </c>
      <c r="L16" s="594">
        <f>IFERROR('Appendix 6 '!M20*1000/'Appendix 4'!M21,"")</f>
        <v>853.98025748366979</v>
      </c>
      <c r="M16" s="594">
        <f>IFERROR('Appendix 6 '!O20*1000/'Appendix 4'!O21,"")</f>
        <v>887.4036923599424</v>
      </c>
      <c r="N16" s="594">
        <f>IFERROR('Appendix 6 '!P20*1000/'Appendix 4'!P21,"")</f>
        <v>935.91896675652413</v>
      </c>
      <c r="O16" s="594">
        <f>IFERROR('Appendix 6 '!Q20*1000/'Appendix 4'!Q21,"")</f>
        <v>1024.5997329990364</v>
      </c>
      <c r="P16" s="594">
        <f>IFERROR('Appendix 6 '!R20*1000/'Appendix 4'!R21,"")</f>
        <v>1163.9653743189051</v>
      </c>
      <c r="Q16" s="594">
        <f>IFERROR('Appendix 6 '!S20*1000/'Appendix 4'!S21,"")</f>
        <v>764.79092919054722</v>
      </c>
      <c r="R16" s="594">
        <f>IFERROR('Appendix 6 '!T20*1000/'Appendix 4'!T21,"")</f>
        <v>818.84213605083778</v>
      </c>
      <c r="S16" s="594">
        <f>IFERROR('Appendix 6 '!U20*1000/'Appendix 4'!U21,"")</f>
        <v>953.77953137199449</v>
      </c>
      <c r="T16" s="594">
        <f>IFERROR('Appendix 6 '!W20*1000/'Appendix 4'!W21,"")</f>
        <v>796.25767093359923</v>
      </c>
      <c r="U16" s="594">
        <f>IFERROR('Appendix 6 '!X20*1000/'Appendix 4'!X21,"")</f>
        <v>817.79669985709722</v>
      </c>
      <c r="V16" s="594">
        <f>IFERROR('Appendix 6 '!Y20*1000/'Appendix 4'!Y21,"")</f>
        <v>989.01458247429798</v>
      </c>
      <c r="W16" s="594">
        <f>IFERROR('Appendix 6 '!Z20*1000/'Appendix 4'!Z21,"")</f>
        <v>1175.5610883514141</v>
      </c>
      <c r="X16" s="594">
        <f>IFERROR('Appendix 6 '!AA20*1000/'Appendix 4'!AA21,"")</f>
        <v>1159.6777045113367</v>
      </c>
      <c r="Y16" s="594">
        <f>IFERROR('Appendix 6 '!AC20*1000/'Appendix 4'!AC21,"")</f>
        <v>1120.7375782741046</v>
      </c>
      <c r="Z16" s="594">
        <f>IFERROR('Appendix 6 '!AD20*1000/'Appendix 4'!AD21,"")</f>
        <v>732.67829712348089</v>
      </c>
      <c r="AA16" s="594">
        <f>IFERROR('Appendix 6 '!AE20*1000/'Appendix 4'!AE21,"")</f>
        <v>1037.1872170374206</v>
      </c>
      <c r="AB16" s="594">
        <f>IFERROR('Appendix 6 '!AF20*1000/'Appendix 4'!AF21,"")</f>
        <v>518.73175795091072</v>
      </c>
      <c r="AC16" s="594">
        <f>IFERROR('Appendix 6 '!AG20*1000/'Appendix 4'!AG21,"")</f>
        <v>682.36364699366823</v>
      </c>
      <c r="AD16" s="594">
        <f>IFERROR('Appendix 6 '!AH20*1000/'Appendix 4'!AH21,"")</f>
        <v>706.9785019135478</v>
      </c>
      <c r="AE16" s="594">
        <f>IFERROR('Appendix 6 '!AI20*1000/'Appendix 4'!AI21,"")</f>
        <v>656.6997491073729</v>
      </c>
      <c r="AF16" s="594">
        <f>IFERROR('Appendix 6 '!AK20*1000/'Appendix 4'!AK21,"")</f>
        <v>874.55857899616387</v>
      </c>
    </row>
    <row r="17" spans="1:32" ht="16.5" x14ac:dyDescent="0.3">
      <c r="A17" s="249" t="s">
        <v>97</v>
      </c>
      <c r="B17" s="594">
        <f>IFERROR('Appendix 6 '!B21*1000/'Appendix 4'!B22,"")</f>
        <v>766.3646</v>
      </c>
      <c r="C17" s="594">
        <f>IFERROR('Appendix 6 '!C21*1000/'Appendix 4'!C22,"")</f>
        <v>1056.127701949323</v>
      </c>
      <c r="D17" s="594">
        <f>IFERROR('Appendix 6 '!D21*1000/'Appendix 4'!D22,"")</f>
        <v>503.43709087889647</v>
      </c>
      <c r="E17" s="594">
        <f>IFERROR('Appendix 6 '!F21*1000/'Appendix 4'!F22,"")</f>
        <v>798.77630038992936</v>
      </c>
      <c r="F17" s="594">
        <f>IFERROR('Appendix 6 '!G21*1000/'Appendix 4'!G22,"")</f>
        <v>1156.1079320419203</v>
      </c>
      <c r="G17" s="594">
        <f>IFERROR('Appendix 6 '!H21*1000/'Appendix 4'!H22,"")</f>
        <v>779.5453</v>
      </c>
      <c r="H17" s="594">
        <f>IFERROR('Appendix 6 '!I21*1000/'Appendix 4'!I22,"")</f>
        <v>979.16305638394977</v>
      </c>
      <c r="I17" s="594">
        <f>IFERROR('Appendix 6 '!J21*1000/'Appendix 4'!J22,"")</f>
        <v>931.41185621999546</v>
      </c>
      <c r="J17" s="594">
        <f>IFERROR('Appendix 6 '!K21*1000/'Appendix 4'!K22,"")</f>
        <v>666.7771213609858</v>
      </c>
      <c r="K17" s="594">
        <f>IFERROR('Appendix 6 '!L21*1000/'Appendix 4'!L22,"")</f>
        <v>656.7568</v>
      </c>
      <c r="L17" s="594">
        <f>IFERROR('Appendix 6 '!M21*1000/'Appendix 4'!M22,"")</f>
        <v>859.07719999999995</v>
      </c>
      <c r="M17" s="594">
        <f>IFERROR('Appendix 6 '!O21*1000/'Appendix 4'!O22,"")</f>
        <v>734.79092725047724</v>
      </c>
      <c r="N17" s="594">
        <f>IFERROR('Appendix 6 '!P21*1000/'Appendix 4'!P22,"")</f>
        <v>747.88689999999986</v>
      </c>
      <c r="O17" s="594">
        <f>IFERROR('Appendix 6 '!Q21*1000/'Appendix 4'!Q22,"")</f>
        <v>3471.0659999999998</v>
      </c>
      <c r="P17" s="594">
        <f>IFERROR('Appendix 6 '!R21*1000/'Appendix 4'!R22,"")</f>
        <v>589.53589999999997</v>
      </c>
      <c r="Q17" s="594">
        <f>IFERROR('Appendix 6 '!S21*1000/'Appendix 4'!S22,"")</f>
        <v>557.78689999999995</v>
      </c>
      <c r="R17" s="594">
        <f>IFERROR('Appendix 6 '!T21*1000/'Appendix 4'!T22,"")</f>
        <v>833.90896132067951</v>
      </c>
      <c r="S17" s="594">
        <f>IFERROR('Appendix 6 '!U21*1000/'Appendix 4'!U22,"")</f>
        <v>799.76750000000004</v>
      </c>
      <c r="T17" s="594">
        <f>IFERROR('Appendix 6 '!W21*1000/'Appendix 4'!W22,"")</f>
        <v>701.30324758974336</v>
      </c>
      <c r="U17" s="594">
        <f>IFERROR('Appendix 6 '!X21*1000/'Appendix 4'!X22,"")</f>
        <v>493.55610000000001</v>
      </c>
      <c r="V17" s="594">
        <f>IFERROR('Appendix 6 '!Y21*1000/'Appendix 4'!Y22,"")</f>
        <v>1180.8599999999999</v>
      </c>
      <c r="W17" s="594">
        <f>IFERROR('Appendix 6 '!Z21*1000/'Appendix 4'!Z22,"")</f>
        <v>1030.9739999999999</v>
      </c>
      <c r="X17" s="594">
        <f>IFERROR('Appendix 6 '!AA21*1000/'Appendix 4'!AA22,"")</f>
        <v>1099.9739999999999</v>
      </c>
      <c r="Y17" s="594">
        <f>IFERROR('Appendix 6 '!AC21*1000/'Appendix 4'!AC22,"")</f>
        <v>1120.5825198847106</v>
      </c>
      <c r="Z17" s="594">
        <f>IFERROR('Appendix 6 '!AD21*1000/'Appendix 4'!AD22,"")</f>
        <v>739.0857782935575</v>
      </c>
      <c r="AA17" s="594">
        <f>IFERROR('Appendix 6 '!AE21*1000/'Appendix 4'!AE22,"")</f>
        <v>1051.1025129197808</v>
      </c>
      <c r="AB17" s="594">
        <f>IFERROR('Appendix 6 '!AF21*1000/'Appendix 4'!AF22,"")</f>
        <v>511.64103172822524</v>
      </c>
      <c r="AC17" s="594">
        <f>IFERROR('Appendix 6 '!AG21*1000/'Appendix 4'!AG22,"")</f>
        <v>682.3280001624538</v>
      </c>
      <c r="AD17" s="594">
        <f>IFERROR('Appendix 6 '!AH21*1000/'Appendix 4'!AH22,"")</f>
        <v>709.34994065945023</v>
      </c>
      <c r="AE17" s="594">
        <f>IFERROR('Appendix 6 '!AI21*1000/'Appendix 4'!AI22,"")</f>
        <v>661.50330986043787</v>
      </c>
      <c r="AF17" s="594">
        <f>IFERROR('Appendix 6 '!AK21*1000/'Appendix 4'!AK22,"")</f>
        <v>809.93674453828191</v>
      </c>
    </row>
    <row r="18" spans="1:32" ht="16.5" x14ac:dyDescent="0.3">
      <c r="A18" s="249" t="s">
        <v>101</v>
      </c>
      <c r="B18" s="594" t="str">
        <f>IFERROR('Appendix 6 '!B22*1000/'Appendix 4'!B23,"")</f>
        <v/>
      </c>
      <c r="C18" s="594">
        <f>IFERROR('Appendix 6 '!C22*1000/'Appendix 4'!C23,"")</f>
        <v>325.1148</v>
      </c>
      <c r="D18" s="594" t="str">
        <f>IFERROR('Appendix 6 '!D22*1000/'Appendix 4'!D23,"")</f>
        <v/>
      </c>
      <c r="E18" s="594">
        <f>IFERROR('Appendix 6 '!F22*1000/'Appendix 4'!F23,"")</f>
        <v>701.9796983333332</v>
      </c>
      <c r="F18" s="594">
        <f>IFERROR('Appendix 6 '!G22*1000/'Appendix 4'!G23,"")</f>
        <v>1383.1229999999998</v>
      </c>
      <c r="G18" s="594" t="str">
        <f>IFERROR('Appendix 6 '!H22*1000/'Appendix 4'!H23,"")</f>
        <v/>
      </c>
      <c r="H18" s="594">
        <f>IFERROR('Appendix 6 '!I22*1000/'Appendix 4'!I23,"")</f>
        <v>1177.0820000000001</v>
      </c>
      <c r="I18" s="594">
        <f>IFERROR('Appendix 6 '!J22*1000/'Appendix 4'!J23,"")</f>
        <v>588.49249999999995</v>
      </c>
      <c r="J18" s="594" t="str">
        <f>IFERROR('Appendix 6 '!K22*1000/'Appendix 4'!K23,"")</f>
        <v/>
      </c>
      <c r="K18" s="594" t="str">
        <f>IFERROR('Appendix 6 '!L22*1000/'Appendix 4'!L23,"")</f>
        <v/>
      </c>
      <c r="L18" s="594" t="str">
        <f>IFERROR('Appendix 6 '!M22*1000/'Appendix 4'!M23,"")</f>
        <v/>
      </c>
      <c r="M18" s="594">
        <f>IFERROR('Appendix 6 '!O22*1000/'Appendix 4'!O23,"")</f>
        <v>701.9796983333332</v>
      </c>
      <c r="N18" s="594" t="str">
        <f>IFERROR('Appendix 6 '!P22*1000/'Appendix 4'!P23,"")</f>
        <v/>
      </c>
      <c r="O18" s="594" t="str">
        <f>IFERROR('Appendix 6 '!Q22*1000/'Appendix 4'!Q23,"")</f>
        <v/>
      </c>
      <c r="P18" s="594" t="str">
        <f>IFERROR('Appendix 6 '!R22*1000/'Appendix 4'!R23,"")</f>
        <v/>
      </c>
      <c r="Q18" s="594" t="str">
        <f>IFERROR('Appendix 6 '!S22*1000/'Appendix 4'!S23,"")</f>
        <v/>
      </c>
      <c r="R18" s="594" t="str">
        <f>IFERROR('Appendix 6 '!T22*1000/'Appendix 4'!T23,"")</f>
        <v/>
      </c>
      <c r="S18" s="594" t="str">
        <f>IFERROR('Appendix 6 '!U22*1000/'Appendix 4'!U23,"")</f>
        <v/>
      </c>
      <c r="T18" s="594" t="str">
        <f>IFERROR('Appendix 6 '!W22*1000/'Appendix 4'!W23,"")</f>
        <v/>
      </c>
      <c r="U18" s="594" t="str">
        <f>IFERROR('Appendix 6 '!X22*1000/'Appendix 4'!X23,"")</f>
        <v/>
      </c>
      <c r="V18" s="594" t="str">
        <f>IFERROR('Appendix 6 '!Y22*1000/'Appendix 4'!Y23,"")</f>
        <v/>
      </c>
      <c r="W18" s="594" t="str">
        <f>IFERROR('Appendix 6 '!Z22*1000/'Appendix 4'!Z23,"")</f>
        <v/>
      </c>
      <c r="X18" s="594" t="str">
        <f>IFERROR('Appendix 6 '!AA22*1000/'Appendix 4'!AA23,"")</f>
        <v/>
      </c>
      <c r="Y18" s="594">
        <f>IFERROR('Appendix 6 '!AC22*1000/'Appendix 4'!AC23,"")</f>
        <v>670.8931</v>
      </c>
      <c r="Z18" s="594" t="str">
        <f>IFERROR('Appendix 6 '!AD22*1000/'Appendix 4'!AD23,"")</f>
        <v/>
      </c>
      <c r="AA18" s="594" t="str">
        <f>IFERROR('Appendix 6 '!AE22*1000/'Appendix 4'!AE23,"")</f>
        <v/>
      </c>
      <c r="AB18" s="594">
        <f>IFERROR('Appendix 6 '!AF22*1000/'Appendix 4'!AF23,"")</f>
        <v>67.172790000000006</v>
      </c>
      <c r="AC18" s="594" t="str">
        <f>IFERROR('Appendix 6 '!AG22*1000/'Appendix 4'!AG23,"")</f>
        <v/>
      </c>
      <c r="AD18" s="594" t="str">
        <f>IFERROR('Appendix 6 '!AH22*1000/'Appendix 4'!AH23,"")</f>
        <v/>
      </c>
      <c r="AE18" s="594" t="str">
        <f>IFERROR('Appendix 6 '!AI22*1000/'Appendix 4'!AI23,"")</f>
        <v/>
      </c>
      <c r="AF18" s="594">
        <f>IFERROR('Appendix 6 '!AK22*1000/'Appendix 4'!AK23,"")</f>
        <v>628.74221141498322</v>
      </c>
    </row>
    <row r="19" spans="1:32" ht="16.5" x14ac:dyDescent="0.3">
      <c r="A19" s="249" t="s">
        <v>98</v>
      </c>
      <c r="B19" s="594">
        <f>IFERROR('Appendix 6 '!B23*1000/'Appendix 4'!B24,"")</f>
        <v>802</v>
      </c>
      <c r="C19" s="594">
        <f>IFERROR('Appendix 6 '!C23*1000/'Appendix 4'!C24,"")</f>
        <v>908.2396</v>
      </c>
      <c r="D19" s="594">
        <f>IFERROR('Appendix 6 '!D23*1000/'Appendix 4'!D24,"")</f>
        <v>452.2448</v>
      </c>
      <c r="E19" s="594">
        <f>IFERROR('Appendix 6 '!F23*1000/'Appendix 4'!F24,"")</f>
        <v>680.19079999999997</v>
      </c>
      <c r="F19" s="594">
        <f>IFERROR('Appendix 6 '!G23*1000/'Appendix 4'!G24,"")</f>
        <v>1428.9091779465541</v>
      </c>
      <c r="G19" s="594">
        <f>IFERROR('Appendix 6 '!H23*1000/'Appendix 4'!H24,"")</f>
        <v>1456.9510000000002</v>
      </c>
      <c r="H19" s="594">
        <f>IFERROR('Appendix 6 '!I23*1000/'Appendix 4'!I24,"")</f>
        <v>1210.8900000000001</v>
      </c>
      <c r="I19" s="594">
        <f>IFERROR('Appendix 6 '!J23*1000/'Appendix 4'!J24,"")</f>
        <v>1070.9984125408255</v>
      </c>
      <c r="J19" s="594">
        <f>IFERROR('Appendix 6 '!K23*1000/'Appendix 4'!K24,"")</f>
        <v>650.09969999999998</v>
      </c>
      <c r="K19" s="594">
        <f>IFERROR('Appendix 6 '!L23*1000/'Appendix 4'!L24,"")</f>
        <v>986.26449999999988</v>
      </c>
      <c r="L19" s="594">
        <f>IFERROR('Appendix 6 '!M23*1000/'Appendix 4'!M24,"")</f>
        <v>759.50319999999999</v>
      </c>
      <c r="M19" s="594">
        <f>IFERROR('Appendix 6 '!O23*1000/'Appendix 4'!O24,"")</f>
        <v>1040.3720000000001</v>
      </c>
      <c r="N19" s="594">
        <f>IFERROR('Appendix 6 '!P23*1000/'Appendix 4'!P24,"")</f>
        <v>969.44389999999999</v>
      </c>
      <c r="O19" s="594">
        <f>IFERROR('Appendix 6 '!Q23*1000/'Appendix 4'!Q24,"")</f>
        <v>1019.9870971874738</v>
      </c>
      <c r="P19" s="594">
        <f>IFERROR('Appendix 6 '!R23*1000/'Appendix 4'!R24,"")</f>
        <v>1195.0920000000001</v>
      </c>
      <c r="Q19" s="594">
        <f>IFERROR('Appendix 6 '!S23*1000/'Appendix 4'!S24,"")</f>
        <v>813.81410000000005</v>
      </c>
      <c r="R19" s="594">
        <f>IFERROR('Appendix 6 '!T23*1000/'Appendix 4'!T24,"")</f>
        <v>776.89340000000004</v>
      </c>
      <c r="S19" s="594">
        <f>IFERROR('Appendix 6 '!U23*1000/'Appendix 4'!U24,"")</f>
        <v>1074.2180000000001</v>
      </c>
      <c r="T19" s="594">
        <f>IFERROR('Appendix 6 '!W23*1000/'Appendix 4'!W24,"")</f>
        <v>1112.2003341141169</v>
      </c>
      <c r="U19" s="594">
        <f>IFERROR('Appendix 6 '!X23*1000/'Appendix 4'!X24,"")</f>
        <v>884.95510000000002</v>
      </c>
      <c r="V19" s="594">
        <f>IFERROR('Appendix 6 '!Y23*1000/'Appendix 4'!Y24,"")</f>
        <v>978.34199999999998</v>
      </c>
      <c r="W19" s="594">
        <f>IFERROR('Appendix 6 '!Z23*1000/'Appendix 4'!Z24,"")</f>
        <v>1197.31</v>
      </c>
      <c r="X19" s="594">
        <f>IFERROR('Appendix 6 '!AA23*1000/'Appendix 4'!AA24,"")</f>
        <v>1195.1579999999999</v>
      </c>
      <c r="Y19" s="594">
        <f>IFERROR('Appendix 6 '!AC23*1000/'Appendix 4'!AC24,"")</f>
        <v>1345.0274910944865</v>
      </c>
      <c r="Z19" s="594">
        <f>IFERROR('Appendix 6 '!AD23*1000/'Appendix 4'!AD24,"")</f>
        <v>657.10069999999996</v>
      </c>
      <c r="AA19" s="594">
        <f>IFERROR('Appendix 6 '!AE23*1000/'Appendix 4'!AE24,"")</f>
        <v>914.74031303856043</v>
      </c>
      <c r="AB19" s="594">
        <f>IFERROR('Appendix 6 '!AF23*1000/'Appendix 4'!AF24,"")</f>
        <v>1175.74</v>
      </c>
      <c r="AC19" s="594">
        <f>IFERROR('Appendix 6 '!AG23*1000/'Appendix 4'!AG24,"")</f>
        <v>682.93859999999995</v>
      </c>
      <c r="AD19" s="594">
        <f>IFERROR('Appendix 6 '!AH23*1000/'Appendix 4'!AH24,"")</f>
        <v>554</v>
      </c>
      <c r="AE19" s="594">
        <f>IFERROR('Appendix 6 '!AI23*1000/'Appendix 4'!AI24,"")</f>
        <v>377.61750000000001</v>
      </c>
      <c r="AF19" s="594">
        <f>IFERROR('Appendix 6 '!AK23*1000/'Appendix 4'!AK24,"")</f>
        <v>1035.1015751548325</v>
      </c>
    </row>
    <row r="20" spans="1:32" ht="16.5" x14ac:dyDescent="0.3">
      <c r="A20" s="249" t="s">
        <v>226</v>
      </c>
      <c r="B20" s="594">
        <f>IFERROR('Appendix 6 '!B24*1000/'Appendix 4'!B25,"")</f>
        <v>1471</v>
      </c>
      <c r="C20" s="594">
        <f>IFERROR('Appendix 6 '!C24*1000/'Appendix 4'!C25,"")</f>
        <v>645.26961041651657</v>
      </c>
      <c r="D20" s="594">
        <f>IFERROR('Appendix 6 '!D24*1000/'Appendix 4'!D25,"")</f>
        <v>394.34519999999998</v>
      </c>
      <c r="E20" s="594">
        <f>IFERROR('Appendix 6 '!F24*1000/'Appendix 4'!F25,"")</f>
        <v>636.95690000000002</v>
      </c>
      <c r="F20" s="594">
        <f>IFERROR('Appendix 6 '!G24*1000/'Appendix 4'!G25,"")</f>
        <v>1025.3689999999999</v>
      </c>
      <c r="G20" s="594">
        <f>IFERROR('Appendix 6 '!H24*1000/'Appendix 4'!H25,"")</f>
        <v>243.69909999999996</v>
      </c>
      <c r="H20" s="594">
        <f>IFERROR('Appendix 6 '!I24*1000/'Appendix 4'!I25,"")</f>
        <v>710.87729999999999</v>
      </c>
      <c r="I20" s="594">
        <f>IFERROR('Appendix 6 '!J24*1000/'Appendix 4'!J25,"")</f>
        <v>645.44384183177999</v>
      </c>
      <c r="J20" s="594">
        <f>IFERROR('Appendix 6 '!K24*1000/'Appendix 4'!K25,"")</f>
        <v>798.86900000000003</v>
      </c>
      <c r="K20" s="594">
        <f>IFERROR('Appendix 6 '!L24*1000/'Appendix 4'!L25,"")</f>
        <v>800.49300000000005</v>
      </c>
      <c r="L20" s="594">
        <f>IFERROR('Appendix 6 '!M24*1000/'Appendix 4'!M25,"")</f>
        <v>575.90470000000005</v>
      </c>
      <c r="M20" s="594">
        <f>IFERROR('Appendix 6 '!O24*1000/'Appendix 4'!O25,"")</f>
        <v>623.92880000000002</v>
      </c>
      <c r="N20" s="594">
        <f>IFERROR('Appendix 6 '!P24*1000/'Appendix 4'!P25,"")</f>
        <v>167.21940000000001</v>
      </c>
      <c r="O20" s="594">
        <f>IFERROR('Appendix 6 '!Q24*1000/'Appendix 4'!Q25,"")</f>
        <v>596.9855</v>
      </c>
      <c r="P20" s="594">
        <f>IFERROR('Appendix 6 '!R24*1000/'Appendix 4'!R25,"")</f>
        <v>415.63099999999997</v>
      </c>
      <c r="Q20" s="594">
        <f>IFERROR('Appendix 6 '!S24*1000/'Appendix 4'!S25,"")</f>
        <v>508.19739999999996</v>
      </c>
      <c r="R20" s="594">
        <f>IFERROR('Appendix 6 '!T24*1000/'Appendix 4'!T25,"")</f>
        <v>513.43719999999996</v>
      </c>
      <c r="S20" s="594">
        <f>IFERROR('Appendix 6 '!U24*1000/'Appendix 4'!U25,"")</f>
        <v>941</v>
      </c>
      <c r="T20" s="594">
        <f>IFERROR('Appendix 6 '!W24*1000/'Appendix 4'!W25,"")</f>
        <v>344.60770000000002</v>
      </c>
      <c r="U20" s="594">
        <f>IFERROR('Appendix 6 '!X24*1000/'Appendix 4'!X25,"")</f>
        <v>750.92430000000002</v>
      </c>
      <c r="V20" s="594">
        <f>IFERROR('Appendix 6 '!Y24*1000/'Appendix 4'!Y25,"")</f>
        <v>579.27340000000004</v>
      </c>
      <c r="W20" s="594">
        <f>IFERROR('Appendix 6 '!Z24*1000/'Appendix 4'!Z25,"")</f>
        <v>652.74099999999999</v>
      </c>
      <c r="X20" s="594">
        <f>IFERROR('Appendix 6 '!AA24*1000/'Appendix 4'!AA25,"")</f>
        <v>802.2242</v>
      </c>
      <c r="Y20" s="594">
        <f>IFERROR('Appendix 6 '!AC24*1000/'Appendix 4'!AC25,"")</f>
        <v>608.55411209120143</v>
      </c>
      <c r="Z20" s="594">
        <f>IFERROR('Appendix 6 '!AD24*1000/'Appendix 4'!AD25,"")</f>
        <v>718.82652050904926</v>
      </c>
      <c r="AA20" s="594">
        <f>IFERROR('Appendix 6 '!AE24*1000/'Appendix 4'!AE25,"")</f>
        <v>520.81017580250261</v>
      </c>
      <c r="AB20" s="594">
        <f>IFERROR('Appendix 6 '!AF24*1000/'Appendix 4'!AF25,"")</f>
        <v>483.14829999999995</v>
      </c>
      <c r="AC20" s="594">
        <f>IFERROR('Appendix 6 '!AG24*1000/'Appendix 4'!AG25,"")</f>
        <v>415.7724</v>
      </c>
      <c r="AD20" s="594">
        <f>IFERROR('Appendix 6 '!AH24*1000/'Appendix 4'!AH25,"")</f>
        <v>340.19490000000002</v>
      </c>
      <c r="AE20" s="594">
        <f>IFERROR('Appendix 6 '!AI24*1000/'Appendix 4'!AI25,"")</f>
        <v>759.38760000000002</v>
      </c>
      <c r="AF20" s="594">
        <f>IFERROR('Appendix 6 '!AK24*1000/'Appendix 4'!AK25,"")</f>
        <v>595.24345599897447</v>
      </c>
    </row>
    <row r="21" spans="1:32" ht="16.5" x14ac:dyDescent="0.3">
      <c r="A21" s="249" t="s">
        <v>227</v>
      </c>
      <c r="B21" s="594">
        <f>IFERROR('Appendix 6 '!B25*1000/'Appendix 4'!B26,"")</f>
        <v>361.89089999999999</v>
      </c>
      <c r="C21" s="594">
        <f>IFERROR('Appendix 6 '!C25*1000/'Appendix 4'!C26,"")</f>
        <v>764.81772175848073</v>
      </c>
      <c r="D21" s="594">
        <f>IFERROR('Appendix 6 '!D25*1000/'Appendix 4'!D26,"")</f>
        <v>473.89339999999999</v>
      </c>
      <c r="E21" s="594">
        <f>IFERROR('Appendix 6 '!F25*1000/'Appendix 4'!F26,"")</f>
        <v>523.09379999999999</v>
      </c>
      <c r="F21" s="594">
        <f>IFERROR('Appendix 6 '!G25*1000/'Appendix 4'!G26,"")</f>
        <v>564.06200000000001</v>
      </c>
      <c r="G21" s="594" t="str">
        <f>IFERROR('Appendix 6 '!H25*1000/'Appendix 4'!H26,"")</f>
        <v/>
      </c>
      <c r="H21" s="594">
        <f>IFERROR('Appendix 6 '!I25*1000/'Appendix 4'!I26,"")</f>
        <v>383.62799999999999</v>
      </c>
      <c r="I21" s="594" t="str">
        <f>IFERROR('Appendix 6 '!J25*1000/'Appendix 4'!J26,"")</f>
        <v/>
      </c>
      <c r="J21" s="594">
        <f>IFERROR('Appendix 6 '!K25*1000/'Appendix 4'!K26,"")</f>
        <v>780.97900000000004</v>
      </c>
      <c r="K21" s="594">
        <f>IFERROR('Appendix 6 '!L25*1000/'Appendix 4'!L26,"")</f>
        <v>839.64919999999995</v>
      </c>
      <c r="L21" s="594">
        <f>IFERROR('Appendix 6 '!M25*1000/'Appendix 4'!M26,"")</f>
        <v>528.56179999999995</v>
      </c>
      <c r="M21" s="594">
        <f>IFERROR('Appendix 6 '!O25*1000/'Appendix 4'!O26,"")</f>
        <v>568.87351428571424</v>
      </c>
      <c r="N21" s="594" t="str">
        <f>IFERROR('Appendix 6 '!P25*1000/'Appendix 4'!P26,"")</f>
        <v/>
      </c>
      <c r="O21" s="594" t="str">
        <f>IFERROR('Appendix 6 '!Q25*1000/'Appendix 4'!Q26,"")</f>
        <v/>
      </c>
      <c r="P21" s="594" t="str">
        <f>IFERROR('Appendix 6 '!R25*1000/'Appendix 4'!R26,"")</f>
        <v/>
      </c>
      <c r="Q21" s="594" t="str">
        <f>IFERROR('Appendix 6 '!S25*1000/'Appendix 4'!S26,"")</f>
        <v/>
      </c>
      <c r="R21" s="594">
        <f>IFERROR('Appendix 6 '!T25*1000/'Appendix 4'!T26,"")</f>
        <v>561.78380000000004</v>
      </c>
      <c r="S21" s="594">
        <f>IFERROR('Appendix 6 '!U25*1000/'Appendix 4'!U26,"")</f>
        <v>361.96859999999998</v>
      </c>
      <c r="T21" s="594">
        <f>IFERROR('Appendix 6 '!W25*1000/'Appendix 4'!W26,"")</f>
        <v>603.8999</v>
      </c>
      <c r="U21" s="594">
        <f>IFERROR('Appendix 6 '!X25*1000/'Appendix 4'!X26,"")</f>
        <v>524.07539999999995</v>
      </c>
      <c r="V21" s="594" t="str">
        <f>IFERROR('Appendix 6 '!Y25*1000/'Appendix 4'!Y26,"")</f>
        <v/>
      </c>
      <c r="W21" s="594" t="str">
        <f>IFERROR('Appendix 6 '!Z25*1000/'Appendix 4'!Z26,"")</f>
        <v/>
      </c>
      <c r="X21" s="594">
        <f>IFERROR('Appendix 6 '!AA25*1000/'Appendix 4'!AA26,"")</f>
        <v>578.43430000000001</v>
      </c>
      <c r="Y21" s="594">
        <f>IFERROR('Appendix 6 '!AC25*1000/'Appendix 4'!AC26,"")</f>
        <v>496.23562085558945</v>
      </c>
      <c r="Z21" s="594">
        <f>IFERROR('Appendix 6 '!AD25*1000/'Appendix 4'!AD26,"")</f>
        <v>643.83767489005515</v>
      </c>
      <c r="AA21" s="594">
        <f>IFERROR('Appendix 6 '!AE25*1000/'Appendix 4'!AE26,"")</f>
        <v>485.89011206578579</v>
      </c>
      <c r="AB21" s="594">
        <f>IFERROR('Appendix 6 '!AF25*1000/'Appendix 4'!AF26,"")</f>
        <v>692.52729127998873</v>
      </c>
      <c r="AC21" s="594">
        <f>IFERROR('Appendix 6 '!AG25*1000/'Appendix 4'!AG26,"")</f>
        <v>501.77629999999999</v>
      </c>
      <c r="AD21" s="594">
        <f>IFERROR('Appendix 6 '!AH25*1000/'Appendix 4'!AH26,"")</f>
        <v>555.26369999999997</v>
      </c>
      <c r="AE21" s="594">
        <f>IFERROR('Appendix 6 '!AI25*1000/'Appendix 4'!AI26,"")</f>
        <v>719.04476946536522</v>
      </c>
      <c r="AF21" s="594">
        <f>IFERROR('Appendix 6 '!AK25*1000/'Appendix 4'!AK26,"")</f>
        <v>612.78575968711777</v>
      </c>
    </row>
    <row r="22" spans="1:32" ht="16.5" x14ac:dyDescent="0.3">
      <c r="A22" s="249" t="s">
        <v>228</v>
      </c>
      <c r="B22" s="594">
        <f>IFERROR('Appendix 6 '!B26*1000/'Appendix 4'!B27,"")</f>
        <v>496.30850000000004</v>
      </c>
      <c r="C22" s="594">
        <f>IFERROR('Appendix 6 '!C26*1000/'Appendix 4'!C27,"")</f>
        <v>759.78819999999996</v>
      </c>
      <c r="D22" s="594">
        <f>IFERROR('Appendix 6 '!D26*1000/'Appendix 4'!D27,"")</f>
        <v>1738.501</v>
      </c>
      <c r="E22" s="594">
        <f>IFERROR('Appendix 6 '!F26*1000/'Appendix 4'!F27,"")</f>
        <v>364.48860000000002</v>
      </c>
      <c r="F22" s="594">
        <f>IFERROR('Appendix 6 '!G26*1000/'Appendix 4'!G27,"")</f>
        <v>474.20010000000002</v>
      </c>
      <c r="G22" s="594">
        <f>IFERROR('Appendix 6 '!H26*1000/'Appendix 4'!H27,"")</f>
        <v>685.84529999999995</v>
      </c>
      <c r="H22" s="594">
        <f>IFERROR('Appendix 6 '!I26*1000/'Appendix 4'!I27,"")</f>
        <v>463.65810665095893</v>
      </c>
      <c r="I22" s="594">
        <f>IFERROR('Appendix 6 '!J26*1000/'Appendix 4'!J27,"")</f>
        <v>279.34190000000001</v>
      </c>
      <c r="J22" s="594">
        <f>IFERROR('Appendix 6 '!K26*1000/'Appendix 4'!K27,"")</f>
        <v>393.5009</v>
      </c>
      <c r="K22" s="594">
        <f>IFERROR('Appendix 6 '!L26*1000/'Appendix 4'!L27,"")</f>
        <v>538.14304786988021</v>
      </c>
      <c r="L22" s="594">
        <f>IFERROR('Appendix 6 '!M26*1000/'Appendix 4'!M27,"")</f>
        <v>470.03560380300081</v>
      </c>
      <c r="M22" s="594">
        <f>IFERROR('Appendix 6 '!O26*1000/'Appendix 4'!O27,"")</f>
        <v>734.11019999999996</v>
      </c>
      <c r="N22" s="594">
        <f>IFERROR('Appendix 6 '!P26*1000/'Appendix 4'!P27,"")</f>
        <v>743.57319999999993</v>
      </c>
      <c r="O22" s="594" t="str">
        <f>IFERROR('Appendix 6 '!Q26*1000/'Appendix 4'!Q27,"")</f>
        <v/>
      </c>
      <c r="P22" s="594">
        <f>IFERROR('Appendix 6 '!R26*1000/'Appendix 4'!R27,"")</f>
        <v>1109.9929999999999</v>
      </c>
      <c r="Q22" s="594">
        <f>IFERROR('Appendix 6 '!S26*1000/'Appendix 4'!S27,"")</f>
        <v>454.01580000000001</v>
      </c>
      <c r="R22" s="594">
        <f>IFERROR('Appendix 6 '!T26*1000/'Appendix 4'!T27,"")</f>
        <v>727.34140000000002</v>
      </c>
      <c r="S22" s="594">
        <f>IFERROR('Appendix 6 '!U26*1000/'Appendix 4'!U27,"")</f>
        <v>648.3723</v>
      </c>
      <c r="T22" s="594">
        <f>IFERROR('Appendix 6 '!W26*1000/'Appendix 4'!W27,"")</f>
        <v>437.71319999999997</v>
      </c>
      <c r="U22" s="594">
        <f>IFERROR('Appendix 6 '!X26*1000/'Appendix 4'!X27,"")</f>
        <v>360.47039999999998</v>
      </c>
      <c r="V22" s="594">
        <f>IFERROR('Appendix 6 '!Y26*1000/'Appendix 4'!Y27,"")</f>
        <v>875.45349999999985</v>
      </c>
      <c r="W22" s="594">
        <f>IFERROR('Appendix 6 '!Z26*1000/'Appendix 4'!Z27,"")</f>
        <v>217.33340000000004</v>
      </c>
      <c r="X22" s="594">
        <f>IFERROR('Appendix 6 '!AA26*1000/'Appendix 4'!AA27,"")</f>
        <v>0</v>
      </c>
      <c r="Y22" s="594">
        <f>IFERROR('Appendix 6 '!AC26*1000/'Appendix 4'!AC27,"")</f>
        <v>293.65221743108947</v>
      </c>
      <c r="Z22" s="594">
        <f>IFERROR('Appendix 6 '!AD26*1000/'Appendix 4'!AD27,"")</f>
        <v>611.03001059768098</v>
      </c>
      <c r="AA22" s="594">
        <f>IFERROR('Appendix 6 '!AE26*1000/'Appendix 4'!AE27,"")</f>
        <v>281.18192347466493</v>
      </c>
      <c r="AB22" s="594">
        <f>IFERROR('Appendix 6 '!AF26*1000/'Appendix 4'!AF27,"")</f>
        <v>287.60261806926195</v>
      </c>
      <c r="AC22" s="594">
        <f>IFERROR('Appendix 6 '!AG26*1000/'Appendix 4'!AG27,"")</f>
        <v>911.63375925865637</v>
      </c>
      <c r="AD22" s="594">
        <f>IFERROR('Appendix 6 '!AH26*1000/'Appendix 4'!AH27,"")</f>
        <v>799.53332857248677</v>
      </c>
      <c r="AE22" s="594">
        <f>IFERROR('Appendix 6 '!AI26*1000/'Appendix 4'!AI27,"")</f>
        <v>284.92803804424227</v>
      </c>
      <c r="AF22" s="594">
        <f>IFERROR('Appendix 6 '!AK26*1000/'Appendix 4'!AK27,"")</f>
        <v>506.25883709855407</v>
      </c>
    </row>
    <row r="23" spans="1:32" ht="16.5" x14ac:dyDescent="0.3">
      <c r="A23" s="249" t="s">
        <v>109</v>
      </c>
      <c r="B23" s="594">
        <f>IFERROR('Appendix 6 '!B28*1000/'Appendix 4'!B29,"")</f>
        <v>12307.581946805685</v>
      </c>
      <c r="C23" s="594">
        <f>IFERROR('Appendix 6 '!C28*1000/'Appendix 4'!C29,"")</f>
        <v>10945.152856904342</v>
      </c>
      <c r="D23" s="594">
        <f>IFERROR('Appendix 6 '!D28*1000/'Appendix 4'!D29,"")</f>
        <v>12011.090209357229</v>
      </c>
      <c r="E23" s="594">
        <f>IFERROR('Appendix 6 '!F28*1000/'Appendix 4'!F29,"")</f>
        <v>4098.6944892102301</v>
      </c>
      <c r="F23" s="594">
        <f>IFERROR('Appendix 6 '!G28*1000/'Appendix 4'!G29,"")</f>
        <v>15596.67729770396</v>
      </c>
      <c r="G23" s="594">
        <f>IFERROR('Appendix 6 '!H28*1000/'Appendix 4'!H29,"")</f>
        <v>12806.960037540926</v>
      </c>
      <c r="H23" s="594">
        <f>IFERROR('Appendix 6 '!I28*1000/'Appendix 4'!I29,"")</f>
        <v>12569.516682251238</v>
      </c>
      <c r="I23" s="594">
        <f>IFERROR('Appendix 6 '!J28*1000/'Appendix 4'!J29,"")</f>
        <v>19954.366081788543</v>
      </c>
      <c r="J23" s="594">
        <f>IFERROR('Appendix 6 '!K28*1000/'Appendix 4'!K29,"")</f>
        <v>9599.1337801108584</v>
      </c>
      <c r="K23" s="594">
        <f>IFERROR('Appendix 6 '!L28*1000/'Appendix 4'!L29,"")</f>
        <v>8302.2429433234702</v>
      </c>
      <c r="L23" s="594">
        <f>IFERROR('Appendix 6 '!M28*1000/'Appendix 4'!M29,"")</f>
        <v>12477.869619284882</v>
      </c>
      <c r="M23" s="594">
        <f>IFERROR('Appendix 6 '!O28*1000/'Appendix 4'!O29,"")</f>
        <v>12146.041303116415</v>
      </c>
      <c r="N23" s="594">
        <f>IFERROR('Appendix 6 '!P28*1000/'Appendix 4'!P29,"")</f>
        <v>13611.220581138839</v>
      </c>
      <c r="O23" s="594">
        <f>IFERROR('Appendix 6 '!Q28*1000/'Appendix 4'!Q29,"")</f>
        <v>10329.095228402037</v>
      </c>
      <c r="P23" s="594">
        <f>IFERROR('Appendix 6 '!R28*1000/'Appendix 4'!R29,"")</f>
        <v>13655.462736779868</v>
      </c>
      <c r="Q23" s="594">
        <f>IFERROR('Appendix 6 '!S28*1000/'Appendix 4'!S29,"")</f>
        <v>8137.7229236816183</v>
      </c>
      <c r="R23" s="594">
        <f>IFERROR('Appendix 6 '!T28*1000/'Appendix 4'!T29,"")</f>
        <v>12310.644069390715</v>
      </c>
      <c r="S23" s="594">
        <f>IFERROR('Appendix 6 '!U28*1000/'Appendix 4'!U29,"")</f>
        <v>13100.465728850937</v>
      </c>
      <c r="T23" s="594">
        <f>IFERROR('Appendix 6 '!W28*1000/'Appendix 4'!W29,"")</f>
        <v>14294.601032361868</v>
      </c>
      <c r="U23" s="594">
        <f>IFERROR('Appendix 6 '!X28*1000/'Appendix 4'!X29,"")</f>
        <v>9481.3040490904241</v>
      </c>
      <c r="V23" s="594">
        <f>IFERROR('Appendix 6 '!Y28*1000/'Appendix 4'!Y29,"")</f>
        <v>8883.1899511987413</v>
      </c>
      <c r="W23" s="594">
        <f>IFERROR('Appendix 6 '!Z28*1000/'Appendix 4'!Z29,"")</f>
        <v>28366.213730106407</v>
      </c>
      <c r="X23" s="594">
        <f>IFERROR('Appendix 6 '!AA28*1000/'Appendix 4'!AA29,"")</f>
        <v>9495.2909926642897</v>
      </c>
      <c r="Y23" s="594">
        <f>IFERROR('Appendix 6 '!AC28*1000/'Appendix 4'!AC29,"")</f>
        <v>9750.4505471610137</v>
      </c>
      <c r="Z23" s="594">
        <f>IFERROR('Appendix 6 '!AD28*1000/'Appendix 4'!AD29,"")</f>
        <v>13096.947481840369</v>
      </c>
      <c r="AA23" s="594">
        <f>IFERROR('Appendix 6 '!AE28*1000/'Appendix 4'!AE29,"")</f>
        <v>12648.43276829517</v>
      </c>
      <c r="AB23" s="594">
        <f>IFERROR('Appendix 6 '!AF28*1000/'Appendix 4'!AF29,"")</f>
        <v>11898.985844398723</v>
      </c>
      <c r="AC23" s="594">
        <f>IFERROR('Appendix 6 '!AG28*1000/'Appendix 4'!AG29,"")</f>
        <v>9802.146091693874</v>
      </c>
      <c r="AD23" s="594">
        <f>IFERROR('Appendix 6 '!AH28*1000/'Appendix 4'!AH29,"")</f>
        <v>1337.340579661357</v>
      </c>
      <c r="AE23" s="594">
        <f>IFERROR('Appendix 6 '!AI28*1000/'Appendix 4'!AI29,"")</f>
        <v>13175.14504649574</v>
      </c>
      <c r="AF23" s="594">
        <f>IFERROR('Appendix 6 '!AK28*1000/'Appendix 4'!AK29,"")</f>
        <v>11939.25011445042</v>
      </c>
    </row>
    <row r="24" spans="1:32" ht="17.25" thickBot="1" x14ac:dyDescent="0.35">
      <c r="A24" s="250" t="s">
        <v>103</v>
      </c>
      <c r="B24" s="594">
        <f>IFERROR('Appendix 6 '!B29*1000/'Appendix 4'!B30,"")</f>
        <v>15947.938703339369</v>
      </c>
      <c r="C24" s="594">
        <f>IFERROR('Appendix 6 '!C29*1000/'Appendix 4'!C30,"")</f>
        <v>3376.8755966217632</v>
      </c>
      <c r="D24" s="594">
        <f>IFERROR('Appendix 6 '!D29*1000/'Appendix 4'!D30,"")</f>
        <v>24235.641066491135</v>
      </c>
      <c r="E24" s="594">
        <f>IFERROR('Appendix 6 '!F29*1000/'Appendix 4'!F30,"")</f>
        <v>0</v>
      </c>
      <c r="F24" s="594">
        <f>IFERROR('Appendix 6 '!G29*1000/'Appendix 4'!G30,"")</f>
        <v>570.58270809967871</v>
      </c>
      <c r="G24" s="594" t="str">
        <f>IFERROR('Appendix 6 '!H29*1000/'Appendix 4'!H30,"")</f>
        <v/>
      </c>
      <c r="H24" s="594">
        <f>IFERROR('Appendix 6 '!I29*1000/'Appendix 4'!I30,"")</f>
        <v>66300</v>
      </c>
      <c r="I24" s="594" t="str">
        <f>IFERROR('Appendix 6 '!J29*1000/'Appendix 4'!J30,"")</f>
        <v/>
      </c>
      <c r="J24" s="594">
        <f>IFERROR('Appendix 6 '!K29*1000/'Appendix 4'!K30,"")</f>
        <v>1854.1979614893971</v>
      </c>
      <c r="K24" s="594">
        <f>IFERROR('Appendix 6 '!L29*1000/'Appendix 4'!L30,"")</f>
        <v>257.09229365552113</v>
      </c>
      <c r="L24" s="594">
        <f>IFERROR('Appendix 6 '!M29*1000/'Appendix 4'!M30,"")</f>
        <v>5592.8388678098599</v>
      </c>
      <c r="M24" s="594">
        <f>IFERROR('Appendix 6 '!O29*1000/'Appendix 4'!O30,"")</f>
        <v>15436.698831541366</v>
      </c>
      <c r="N24" s="594">
        <f>IFERROR('Appendix 6 '!P29*1000/'Appendix 4'!P30,"")</f>
        <v>2900.3138307110071</v>
      </c>
      <c r="O24" s="594">
        <f>IFERROR('Appendix 6 '!Q29*1000/'Appendix 4'!Q30,"")</f>
        <v>6123.2150000000001</v>
      </c>
      <c r="P24" s="594">
        <f>IFERROR('Appendix 6 '!R29*1000/'Appendix 4'!R30,"")</f>
        <v>4754.2479999999996</v>
      </c>
      <c r="Q24" s="594">
        <f>IFERROR('Appendix 6 '!S29*1000/'Appendix 4'!S30,"")</f>
        <v>4009.8062968040276</v>
      </c>
      <c r="R24" s="594">
        <f>IFERROR('Appendix 6 '!T29*1000/'Appendix 4'!T30,"")</f>
        <v>37795.038781761752</v>
      </c>
      <c r="S24" s="594">
        <f>IFERROR('Appendix 6 '!U29*1000/'Appendix 4'!U30,"")</f>
        <v>2394.5950720919122</v>
      </c>
      <c r="T24" s="594">
        <f>IFERROR('Appendix 6 '!W29*1000/'Appendix 4'!W30,"")</f>
        <v>2842.768</v>
      </c>
      <c r="U24" s="594">
        <f>IFERROR('Appendix 6 '!X29*1000/'Appendix 4'!X30,"")</f>
        <v>10966.222694807968</v>
      </c>
      <c r="V24" s="594">
        <f>IFERROR('Appendix 6 '!Y29*1000/'Appendix 4'!Y30,"")</f>
        <v>2645.9760000000001</v>
      </c>
      <c r="W24" s="594" t="str">
        <f>IFERROR('Appendix 6 '!Z29*1000/'Appendix 4'!Z30,"")</f>
        <v/>
      </c>
      <c r="X24" s="594">
        <f>IFERROR('Appendix 6 '!AA29*1000/'Appendix 4'!AA30,"")</f>
        <v>1196.4280392753155</v>
      </c>
      <c r="Y24" s="594">
        <f>IFERROR('Appendix 6 '!AC29*1000/'Appendix 4'!AC30,"")</f>
        <v>7557.6811954523127</v>
      </c>
      <c r="Z24" s="594">
        <f>IFERROR('Appendix 6 '!AD29*1000/'Appendix 4'!AD30,"")</f>
        <v>3448.4222846259568</v>
      </c>
      <c r="AA24" s="594">
        <f>IFERROR('Appendix 6 '!AE29*1000/'Appendix 4'!AE30,"")</f>
        <v>2853.4360187124876</v>
      </c>
      <c r="AB24" s="594">
        <f>IFERROR('Appendix 6 '!AF29*1000/'Appendix 4'!AF30,"")</f>
        <v>12022.15046214165</v>
      </c>
      <c r="AC24" s="594">
        <f>IFERROR('Appendix 6 '!AG29*1000/'Appendix 4'!AG30,"")</f>
        <v>2273.9811134413403</v>
      </c>
      <c r="AD24" s="594">
        <f>IFERROR('Appendix 6 '!AH29*1000/'Appendix 4'!AH30,"")</f>
        <v>1075.3519911966512</v>
      </c>
      <c r="AE24" s="594">
        <f>IFERROR('Appendix 6 '!AI29*1000/'Appendix 4'!AI30,"")</f>
        <v>29413.265349595124</v>
      </c>
      <c r="AF24" s="594">
        <f>IFERROR('Appendix 6 '!AK29*1000/'Appendix 4'!AK30,"")</f>
        <v>8415.5532299719034</v>
      </c>
    </row>
    <row r="25" spans="1:32" ht="16.5" x14ac:dyDescent="0.3">
      <c r="A25" s="942" t="s">
        <v>67</v>
      </c>
      <c r="B25" s="942"/>
      <c r="C25" s="942"/>
      <c r="D25" s="942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</row>
  </sheetData>
  <mergeCells count="1">
    <mergeCell ref="A25:D25"/>
  </mergeCells>
  <pageMargins left="0.7" right="0.7" top="0.75" bottom="0.75" header="0.3" footer="0.3"/>
  <pageSetup orientation="portrait" horizontalDpi="4294967292" verticalDpi="12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5"/>
  <sheetViews>
    <sheetView workbookViewId="0">
      <selection activeCell="B17" sqref="B17"/>
    </sheetView>
  </sheetViews>
  <sheetFormatPr defaultRowHeight="15" x14ac:dyDescent="0.25"/>
  <cols>
    <col min="1" max="1" width="16.7109375" customWidth="1"/>
    <col min="2" max="2" width="12.7109375" bestFit="1" customWidth="1"/>
    <col min="7" max="7" width="11.42578125" bestFit="1" customWidth="1"/>
    <col min="17" max="17" width="11.140625" bestFit="1" customWidth="1"/>
    <col min="19" max="19" width="13.28515625" bestFit="1" customWidth="1"/>
    <col min="24" max="24" width="9.5703125" bestFit="1" customWidth="1"/>
    <col min="25" max="25" width="12.5703125" bestFit="1" customWidth="1"/>
    <col min="26" max="26" width="10.85546875" bestFit="1" customWidth="1"/>
    <col min="31" max="33" width="10.42578125" bestFit="1" customWidth="1"/>
    <col min="34" max="34" width="13.42578125" bestFit="1" customWidth="1"/>
  </cols>
  <sheetData>
    <row r="2" spans="1:35" x14ac:dyDescent="0.25">
      <c r="A2" s="884" t="s">
        <v>352</v>
      </c>
    </row>
    <row r="3" spans="1:35" ht="17.25" thickBot="1" x14ac:dyDescent="0.35">
      <c r="A3" s="9" t="s">
        <v>461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52"/>
      <c r="AI3" s="152"/>
    </row>
    <row r="4" spans="1:35" ht="17.25" thickBot="1" x14ac:dyDescent="0.35">
      <c r="A4" s="193" t="s">
        <v>250</v>
      </c>
      <c r="B4" s="194" t="s">
        <v>32</v>
      </c>
      <c r="C4" s="194" t="s">
        <v>33</v>
      </c>
      <c r="D4" s="194" t="s">
        <v>34</v>
      </c>
      <c r="E4" s="194" t="s">
        <v>35</v>
      </c>
      <c r="F4" s="194" t="s">
        <v>37</v>
      </c>
      <c r="G4" s="194" t="s">
        <v>38</v>
      </c>
      <c r="H4" s="194" t="s">
        <v>39</v>
      </c>
      <c r="I4" s="194" t="s">
        <v>40</v>
      </c>
      <c r="J4" s="194" t="s">
        <v>41</v>
      </c>
      <c r="K4" s="194" t="s">
        <v>42</v>
      </c>
      <c r="L4" s="194" t="s">
        <v>43</v>
      </c>
      <c r="M4" s="194" t="s">
        <v>44</v>
      </c>
      <c r="N4" s="194" t="s">
        <v>45</v>
      </c>
      <c r="O4" s="194" t="s">
        <v>46</v>
      </c>
      <c r="P4" s="194" t="s">
        <v>47</v>
      </c>
      <c r="Q4" s="194" t="s">
        <v>48</v>
      </c>
      <c r="R4" s="194" t="s">
        <v>49</v>
      </c>
      <c r="S4" s="194" t="s">
        <v>50</v>
      </c>
      <c r="T4" s="194" t="s">
        <v>51</v>
      </c>
      <c r="U4" s="194" t="s">
        <v>52</v>
      </c>
      <c r="V4" s="194" t="s">
        <v>53</v>
      </c>
      <c r="W4" s="194" t="s">
        <v>54</v>
      </c>
      <c r="X4" s="194" t="s">
        <v>55</v>
      </c>
      <c r="Y4" s="194" t="s">
        <v>56</v>
      </c>
      <c r="Z4" s="194" t="s">
        <v>57</v>
      </c>
      <c r="AA4" s="194" t="s">
        <v>58</v>
      </c>
      <c r="AB4" s="194" t="s">
        <v>59</v>
      </c>
      <c r="AC4" s="194" t="s">
        <v>60</v>
      </c>
      <c r="AD4" s="194" t="s">
        <v>61</v>
      </c>
      <c r="AE4" s="194" t="s">
        <v>62</v>
      </c>
      <c r="AF4" s="194" t="s">
        <v>245</v>
      </c>
      <c r="AG4" s="194" t="s">
        <v>243</v>
      </c>
      <c r="AH4" s="195" t="s">
        <v>246</v>
      </c>
      <c r="AI4" s="125"/>
    </row>
    <row r="5" spans="1:35" ht="16.5" x14ac:dyDescent="0.3">
      <c r="A5" s="249" t="s">
        <v>83</v>
      </c>
      <c r="B5" s="26">
        <v>963.76119999999992</v>
      </c>
      <c r="C5" s="26">
        <v>1164.9179999999997</v>
      </c>
      <c r="D5" s="26">
        <v>1287.585</v>
      </c>
      <c r="E5" s="26">
        <v>1445.3230000000001</v>
      </c>
      <c r="F5" s="26">
        <v>626.65419999999995</v>
      </c>
      <c r="G5" s="26">
        <v>1639.6079999999999</v>
      </c>
      <c r="H5" s="26">
        <v>735.12879999999996</v>
      </c>
      <c r="I5" s="26">
        <v>1485.5450000000001</v>
      </c>
      <c r="J5" s="26">
        <v>624.73050000000001</v>
      </c>
      <c r="K5" s="26">
        <v>794.14249999999993</v>
      </c>
      <c r="L5" s="26">
        <v>818.21320000000003</v>
      </c>
      <c r="M5" s="26">
        <v>906.34059999999999</v>
      </c>
      <c r="N5" s="26">
        <v>1243.413</v>
      </c>
      <c r="O5" s="26">
        <v>1181.17</v>
      </c>
      <c r="P5" s="26">
        <v>816.2041999999999</v>
      </c>
      <c r="Q5" s="26">
        <v>787.43739999999991</v>
      </c>
      <c r="R5" s="26">
        <v>916.02639999999997</v>
      </c>
      <c r="S5" s="26">
        <v>496.77539999999993</v>
      </c>
      <c r="T5" s="26">
        <v>548.65269999999998</v>
      </c>
      <c r="U5" s="26">
        <v>789.75509999999997</v>
      </c>
      <c r="V5" s="26">
        <v>1031.4100000000001</v>
      </c>
      <c r="W5" s="26">
        <v>1092.82</v>
      </c>
      <c r="X5" s="26">
        <v>941.01069999999993</v>
      </c>
      <c r="Y5" s="26">
        <v>780.74300000000005</v>
      </c>
      <c r="Z5" s="26">
        <v>1357.674</v>
      </c>
      <c r="AA5" s="26">
        <v>1390.6900000000003</v>
      </c>
      <c r="AB5" s="26">
        <v>757.1277</v>
      </c>
      <c r="AC5" s="26">
        <v>501.75760000000002</v>
      </c>
      <c r="AD5" s="26">
        <v>551.02599999999995</v>
      </c>
      <c r="AE5" s="26">
        <v>1958.2560000000001</v>
      </c>
      <c r="AF5" s="26">
        <v>1117.720583330283</v>
      </c>
      <c r="AG5" s="26">
        <v>3567.1041251459046</v>
      </c>
      <c r="AH5" s="35">
        <v>1171.2432556810288</v>
      </c>
      <c r="AI5" s="125"/>
    </row>
    <row r="6" spans="1:35" ht="16.5" x14ac:dyDescent="0.3">
      <c r="A6" s="249" t="s">
        <v>85</v>
      </c>
      <c r="B6" s="26">
        <v>1084.019</v>
      </c>
      <c r="C6" s="26">
        <v>1292.6569999999999</v>
      </c>
      <c r="D6" s="26">
        <v>994.73410000000001</v>
      </c>
      <c r="E6" s="26">
        <v>916.36009999999987</v>
      </c>
      <c r="F6" s="26">
        <v>740.94269999999995</v>
      </c>
      <c r="G6" s="26">
        <v>991.46740000000011</v>
      </c>
      <c r="H6" s="26">
        <v>1158.53</v>
      </c>
      <c r="I6" s="26">
        <v>848.39859999999987</v>
      </c>
      <c r="J6" s="26">
        <v>1041.0070000000001</v>
      </c>
      <c r="K6" s="26">
        <v>1190.6790000000001</v>
      </c>
      <c r="L6" s="26">
        <v>1204.0440000000001</v>
      </c>
      <c r="M6" s="26">
        <v>946.70450000000017</v>
      </c>
      <c r="N6" s="26">
        <v>0</v>
      </c>
      <c r="O6" s="26">
        <v>2588.6420000000003</v>
      </c>
      <c r="P6" s="26">
        <v>0</v>
      </c>
      <c r="Q6" s="26">
        <v>0</v>
      </c>
      <c r="R6" s="26">
        <v>366.44740000000002</v>
      </c>
      <c r="S6" s="26">
        <v>755.27</v>
      </c>
      <c r="T6" s="26">
        <v>815.05180000000007</v>
      </c>
      <c r="U6" s="26">
        <v>514.8954</v>
      </c>
      <c r="V6" s="26">
        <v>0</v>
      </c>
      <c r="W6" s="26">
        <v>1175.0639999999999</v>
      </c>
      <c r="X6" s="26">
        <v>979.23739999999998</v>
      </c>
      <c r="Y6" s="26">
        <v>1064.5809999999997</v>
      </c>
      <c r="Z6" s="26">
        <v>1196.7020000000002</v>
      </c>
      <c r="AA6" s="26">
        <v>1046.2570000000001</v>
      </c>
      <c r="AB6" s="26">
        <v>831.09539999999993</v>
      </c>
      <c r="AC6" s="26">
        <v>921.02260000000001</v>
      </c>
      <c r="AD6" s="26">
        <v>819.85630000000003</v>
      </c>
      <c r="AE6" s="26">
        <v>877.01740000000007</v>
      </c>
      <c r="AF6" s="26">
        <v>1008.2800494480049</v>
      </c>
      <c r="AG6" s="26">
        <v>1751.4744397813645</v>
      </c>
      <c r="AH6" s="35">
        <v>1009.6145714288101</v>
      </c>
      <c r="AI6" s="125"/>
    </row>
    <row r="7" spans="1:35" ht="16.5" x14ac:dyDescent="0.3">
      <c r="A7" s="249" t="s">
        <v>84</v>
      </c>
      <c r="B7" s="26">
        <v>0</v>
      </c>
      <c r="C7" s="26">
        <v>2291.0810000000001</v>
      </c>
      <c r="D7" s="26">
        <v>4040.5839999999998</v>
      </c>
      <c r="E7" s="26">
        <v>2564.6819999999993</v>
      </c>
      <c r="F7" s="26">
        <v>2803.0120000000002</v>
      </c>
      <c r="G7" s="26">
        <v>0</v>
      </c>
      <c r="H7" s="26">
        <v>2301.1840000000002</v>
      </c>
      <c r="I7" s="26">
        <v>0</v>
      </c>
      <c r="J7" s="26">
        <v>3323.3700000000003</v>
      </c>
      <c r="K7" s="26">
        <v>4735.1509999999998</v>
      </c>
      <c r="L7" s="26">
        <v>4399.9409999999998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5254.3379999999997</v>
      </c>
      <c r="S7" s="26">
        <v>3371.2939999999999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4004.1289999999999</v>
      </c>
      <c r="Z7" s="26">
        <v>4588.808</v>
      </c>
      <c r="AA7" s="26">
        <v>3112.1439999999998</v>
      </c>
      <c r="AB7" s="26">
        <v>4305.3429999999998</v>
      </c>
      <c r="AC7" s="26">
        <v>3797.748</v>
      </c>
      <c r="AD7" s="26">
        <v>2825.277</v>
      </c>
      <c r="AE7" s="26">
        <v>2666.5340000000001</v>
      </c>
      <c r="AF7" s="26">
        <v>3302.4443207410318</v>
      </c>
      <c r="AG7" s="26">
        <v>3587.3914520207695</v>
      </c>
      <c r="AH7" s="35">
        <v>3531.5491489358951</v>
      </c>
      <c r="AI7" s="125"/>
    </row>
    <row r="8" spans="1:35" ht="16.5" x14ac:dyDescent="0.3">
      <c r="A8" s="249" t="s">
        <v>86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725.80160000000001</v>
      </c>
      <c r="H8" s="26">
        <v>0</v>
      </c>
      <c r="I8" s="26">
        <v>679.23080000000016</v>
      </c>
      <c r="J8" s="26">
        <v>0</v>
      </c>
      <c r="K8" s="26">
        <v>0</v>
      </c>
      <c r="L8" s="26">
        <v>0</v>
      </c>
      <c r="M8" s="26">
        <v>861.77729999999997</v>
      </c>
      <c r="N8" s="26">
        <v>577.89279999999997</v>
      </c>
      <c r="O8" s="26">
        <v>0</v>
      </c>
      <c r="P8" s="26">
        <v>1292.7339999999999</v>
      </c>
      <c r="Q8" s="26">
        <v>447.43079999999998</v>
      </c>
      <c r="R8" s="26">
        <v>0</v>
      </c>
      <c r="S8" s="26">
        <v>0</v>
      </c>
      <c r="T8" s="26">
        <v>623.56129999999996</v>
      </c>
      <c r="U8" s="26">
        <v>1736.905</v>
      </c>
      <c r="V8" s="26">
        <v>1149.827</v>
      </c>
      <c r="W8" s="26">
        <v>1286.2350000000001</v>
      </c>
      <c r="X8" s="26">
        <v>194.86050000000003</v>
      </c>
      <c r="Y8" s="26">
        <v>0</v>
      </c>
      <c r="Z8" s="26">
        <v>0</v>
      </c>
      <c r="AA8" s="26">
        <v>944.24360000000001</v>
      </c>
      <c r="AB8" s="26">
        <v>0</v>
      </c>
      <c r="AC8" s="26">
        <v>0</v>
      </c>
      <c r="AD8" s="26">
        <v>0</v>
      </c>
      <c r="AE8" s="26">
        <v>0</v>
      </c>
      <c r="AF8" s="26">
        <v>965.9050346564909</v>
      </c>
      <c r="AG8" s="26">
        <v>2424.734354671396</v>
      </c>
      <c r="AH8" s="35">
        <v>972.8442930490811</v>
      </c>
      <c r="AI8" s="125"/>
    </row>
    <row r="9" spans="1:35" ht="16.5" x14ac:dyDescent="0.3">
      <c r="A9" s="249" t="s">
        <v>221</v>
      </c>
      <c r="B9" s="26">
        <v>0</v>
      </c>
      <c r="C9" s="26">
        <v>1158.21</v>
      </c>
      <c r="D9" s="26">
        <v>0</v>
      </c>
      <c r="E9" s="26">
        <v>1509.7130000000002</v>
      </c>
      <c r="F9" s="26">
        <v>789.51850000000002</v>
      </c>
      <c r="G9" s="26">
        <v>987.27200000000005</v>
      </c>
      <c r="H9" s="26">
        <v>340.31620000000004</v>
      </c>
      <c r="I9" s="26">
        <v>558.40595042756433</v>
      </c>
      <c r="J9" s="26">
        <v>439.65570000000008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297.7011</v>
      </c>
      <c r="Z9" s="26">
        <v>65.838761300739492</v>
      </c>
      <c r="AA9" s="26">
        <v>693.04366127671028</v>
      </c>
      <c r="AB9" s="26">
        <v>365.17180000000002</v>
      </c>
      <c r="AC9" s="26">
        <v>379.93132389166271</v>
      </c>
      <c r="AD9" s="26">
        <v>343.73540000000003</v>
      </c>
      <c r="AE9" s="26">
        <v>444.57060000000001</v>
      </c>
      <c r="AF9" s="26">
        <v>485.54471365666541</v>
      </c>
      <c r="AG9" s="26">
        <v>1992.1010000000003</v>
      </c>
      <c r="AH9" s="35">
        <v>485.61307980296243</v>
      </c>
      <c r="AI9" s="125"/>
    </row>
    <row r="10" spans="1:35" ht="16.5" x14ac:dyDescent="0.3">
      <c r="A10" s="249" t="s">
        <v>88</v>
      </c>
      <c r="B10" s="26">
        <v>11679.21</v>
      </c>
      <c r="C10" s="26">
        <v>10224.89</v>
      </c>
      <c r="D10" s="26">
        <v>16391.010000000002</v>
      </c>
      <c r="E10" s="26">
        <v>11015.87</v>
      </c>
      <c r="F10" s="26">
        <v>9971.9069999999992</v>
      </c>
      <c r="G10" s="26">
        <v>16812.41</v>
      </c>
      <c r="H10" s="26">
        <v>17300.990000000002</v>
      </c>
      <c r="I10" s="26">
        <v>12381.269999999999</v>
      </c>
      <c r="J10" s="26">
        <v>14831.949999999999</v>
      </c>
      <c r="K10" s="26">
        <v>12028.890000000001</v>
      </c>
      <c r="L10" s="26">
        <v>13793.41</v>
      </c>
      <c r="M10" s="26">
        <v>10949.37</v>
      </c>
      <c r="N10" s="26">
        <v>11930.52</v>
      </c>
      <c r="O10" s="26">
        <v>13103.45</v>
      </c>
      <c r="P10" s="26">
        <v>9900.6720000000005</v>
      </c>
      <c r="Q10" s="26">
        <v>8076.4379999999992</v>
      </c>
      <c r="R10" s="26">
        <v>6177.4579999999987</v>
      </c>
      <c r="S10" s="26">
        <v>7629.9550000000008</v>
      </c>
      <c r="T10" s="26">
        <v>14837.439999999999</v>
      </c>
      <c r="U10" s="26">
        <v>18352.28</v>
      </c>
      <c r="V10" s="26">
        <v>7921.0530000000008</v>
      </c>
      <c r="W10" s="26">
        <v>0</v>
      </c>
      <c r="X10" s="26">
        <v>15794.520000000002</v>
      </c>
      <c r="Y10" s="26">
        <v>12907.859999999999</v>
      </c>
      <c r="Z10" s="26">
        <v>15395.79</v>
      </c>
      <c r="AA10" s="26">
        <v>14372.45</v>
      </c>
      <c r="AB10" s="26">
        <v>12699.300000000001</v>
      </c>
      <c r="AC10" s="26">
        <v>17100.32</v>
      </c>
      <c r="AD10" s="26">
        <v>11848.560000000001</v>
      </c>
      <c r="AE10" s="26">
        <v>15335.79</v>
      </c>
      <c r="AF10" s="26">
        <v>11397.053137965531</v>
      </c>
      <c r="AG10" s="26">
        <v>13321.271213348233</v>
      </c>
      <c r="AH10" s="35">
        <v>11398.242997975811</v>
      </c>
      <c r="AI10" s="125"/>
    </row>
    <row r="11" spans="1:35" ht="16.5" x14ac:dyDescent="0.3">
      <c r="A11" s="249" t="s">
        <v>222</v>
      </c>
      <c r="B11" s="26">
        <v>4051.1999999999989</v>
      </c>
      <c r="C11" s="26">
        <v>6937.1589999999987</v>
      </c>
      <c r="D11" s="26">
        <v>6428.6710000000003</v>
      </c>
      <c r="E11" s="26">
        <v>8204.1980000000021</v>
      </c>
      <c r="F11" s="26">
        <v>6388.94</v>
      </c>
      <c r="G11" s="26">
        <v>8330.1</v>
      </c>
      <c r="H11" s="26">
        <v>7249.5069999999996</v>
      </c>
      <c r="I11" s="26">
        <v>6292.4240000000009</v>
      </c>
      <c r="J11" s="26">
        <v>6866.7359999999999</v>
      </c>
      <c r="K11" s="26">
        <v>6405.6149999999989</v>
      </c>
      <c r="L11" s="26">
        <v>4924.7209999999986</v>
      </c>
      <c r="M11" s="26">
        <v>7213.9820000000009</v>
      </c>
      <c r="N11" s="26">
        <v>5178.7150000000001</v>
      </c>
      <c r="O11" s="26">
        <v>5430.6589999999997</v>
      </c>
      <c r="P11" s="26">
        <v>5009.9979999999996</v>
      </c>
      <c r="Q11" s="26">
        <v>3751.067</v>
      </c>
      <c r="R11" s="26">
        <v>6419.0009999999993</v>
      </c>
      <c r="S11" s="26">
        <v>6156.7030000000004</v>
      </c>
      <c r="T11" s="26">
        <v>5527.8529999999992</v>
      </c>
      <c r="U11" s="26">
        <v>5746.7560000000003</v>
      </c>
      <c r="V11" s="26">
        <v>5632.7629999999999</v>
      </c>
      <c r="W11" s="26">
        <v>6288.5770000000002</v>
      </c>
      <c r="X11" s="26">
        <v>6950.6769999999988</v>
      </c>
      <c r="Y11" s="26">
        <v>6158.9030000000002</v>
      </c>
      <c r="Z11" s="26">
        <v>5816.3429999999998</v>
      </c>
      <c r="AA11" s="26">
        <v>4612.0810000000001</v>
      </c>
      <c r="AB11" s="26">
        <v>8023.1270000000004</v>
      </c>
      <c r="AC11" s="26">
        <v>3613.0279999999998</v>
      </c>
      <c r="AD11" s="26">
        <v>7253.9</v>
      </c>
      <c r="AE11" s="26">
        <v>6590.7420000000002</v>
      </c>
      <c r="AF11" s="26">
        <v>6234.1647661410616</v>
      </c>
      <c r="AG11" s="26">
        <v>12314.221705313797</v>
      </c>
      <c r="AH11" s="35">
        <v>6236.1749398591301</v>
      </c>
      <c r="AI11" s="125"/>
    </row>
    <row r="12" spans="1:35" ht="16.5" x14ac:dyDescent="0.3">
      <c r="A12" s="249" t="s">
        <v>223</v>
      </c>
      <c r="B12" s="26">
        <v>2449.181</v>
      </c>
      <c r="C12" s="26">
        <v>3668.7559999999999</v>
      </c>
      <c r="D12" s="26">
        <v>5051.1880000000001</v>
      </c>
      <c r="E12" s="26">
        <v>1911.587</v>
      </c>
      <c r="F12" s="26">
        <v>2170.9050000000007</v>
      </c>
      <c r="G12" s="26">
        <v>5469.7639999999992</v>
      </c>
      <c r="H12" s="26">
        <v>2807.6709999999994</v>
      </c>
      <c r="I12" s="26">
        <v>7017.3310000000001</v>
      </c>
      <c r="J12" s="26">
        <v>1397.374</v>
      </c>
      <c r="K12" s="26">
        <v>2010.1020000000003</v>
      </c>
      <c r="L12" s="26">
        <v>3015.3270000000002</v>
      </c>
      <c r="M12" s="26">
        <v>9153.2099999999973</v>
      </c>
      <c r="N12" s="26">
        <v>4449.8320000000003</v>
      </c>
      <c r="O12" s="26">
        <v>8526.3989999999994</v>
      </c>
      <c r="P12" s="26">
        <v>9847.0190000000002</v>
      </c>
      <c r="Q12" s="26">
        <v>2278.8970000000004</v>
      </c>
      <c r="R12" s="26">
        <v>1342.326</v>
      </c>
      <c r="S12" s="26">
        <v>2530.0450000000005</v>
      </c>
      <c r="T12" s="26">
        <v>5869.7800000000007</v>
      </c>
      <c r="U12" s="26">
        <v>4080.5759999999996</v>
      </c>
      <c r="V12" s="26">
        <v>9810.7790000000005</v>
      </c>
      <c r="W12" s="26">
        <v>9269.2019999999993</v>
      </c>
      <c r="X12" s="26">
        <v>8661.0030000000006</v>
      </c>
      <c r="Y12" s="26">
        <v>2563.1219999999998</v>
      </c>
      <c r="Z12" s="26">
        <v>4419.9939999999988</v>
      </c>
      <c r="AA12" s="26">
        <v>2916.433</v>
      </c>
      <c r="AB12" s="26">
        <v>2502.489</v>
      </c>
      <c r="AC12" s="26">
        <v>2769.5959999999995</v>
      </c>
      <c r="AD12" s="26">
        <v>2356.9080000000004</v>
      </c>
      <c r="AE12" s="26">
        <v>0</v>
      </c>
      <c r="AF12" s="26">
        <v>6524.8389932234168</v>
      </c>
      <c r="AG12" s="26">
        <v>13633.065025717206</v>
      </c>
      <c r="AH12" s="35">
        <v>6530.9744127722006</v>
      </c>
      <c r="AI12" s="125"/>
    </row>
    <row r="13" spans="1:35" ht="16.5" x14ac:dyDescent="0.3">
      <c r="A13" s="249" t="s">
        <v>224</v>
      </c>
      <c r="B13" s="26">
        <v>5386.3210000000008</v>
      </c>
      <c r="C13" s="26">
        <v>3465.547</v>
      </c>
      <c r="D13" s="26">
        <v>4575.7868540797681</v>
      </c>
      <c r="E13" s="26">
        <v>7661.1589233903478</v>
      </c>
      <c r="F13" s="26">
        <v>4420.0529999999999</v>
      </c>
      <c r="G13" s="26">
        <v>8056.9139999999989</v>
      </c>
      <c r="H13" s="26">
        <v>3980.625</v>
      </c>
      <c r="I13" s="26">
        <v>6359.3146800552831</v>
      </c>
      <c r="J13" s="26">
        <v>4804.6409999999996</v>
      </c>
      <c r="K13" s="26">
        <v>3494.5419999999999</v>
      </c>
      <c r="L13" s="26">
        <v>5566.2295197180356</v>
      </c>
      <c r="M13" s="26">
        <v>6490.3959999999997</v>
      </c>
      <c r="N13" s="26">
        <v>5113.2259999999987</v>
      </c>
      <c r="O13" s="26">
        <v>9774.7630000000008</v>
      </c>
      <c r="P13" s="26">
        <v>4420.5789999999997</v>
      </c>
      <c r="Q13" s="26">
        <v>4610.5549999999994</v>
      </c>
      <c r="R13" s="26">
        <v>4234.4497430207075</v>
      </c>
      <c r="S13" s="26">
        <v>3578.2469897941742</v>
      </c>
      <c r="T13" s="26">
        <v>5596.6880000000001</v>
      </c>
      <c r="U13" s="26">
        <v>5134.7079999999996</v>
      </c>
      <c r="V13" s="26">
        <v>2316.7800000000002</v>
      </c>
      <c r="W13" s="26">
        <v>11184.23</v>
      </c>
      <c r="X13" s="26">
        <v>5698.0659999999998</v>
      </c>
      <c r="Y13" s="26">
        <v>4729.2439999999997</v>
      </c>
      <c r="Z13" s="26">
        <v>5284.9330000000009</v>
      </c>
      <c r="AA13" s="26">
        <v>3196.1959999999999</v>
      </c>
      <c r="AB13" s="26">
        <v>5770.5069999999996</v>
      </c>
      <c r="AC13" s="26">
        <v>3303.7435570678313</v>
      </c>
      <c r="AD13" s="26">
        <v>5502.4579999999996</v>
      </c>
      <c r="AE13" s="26">
        <v>6411.7989300391237</v>
      </c>
      <c r="AF13" s="26">
        <v>5046.5602586114292</v>
      </c>
      <c r="AG13" s="26">
        <v>3835.9037680151509</v>
      </c>
      <c r="AH13" s="35">
        <v>5046.5250756822015</v>
      </c>
      <c r="AI13" s="125"/>
    </row>
    <row r="14" spans="1:35" ht="16.5" x14ac:dyDescent="0.3">
      <c r="A14" s="249" t="s">
        <v>225</v>
      </c>
      <c r="B14" s="26">
        <v>21355.539999999997</v>
      </c>
      <c r="C14" s="26">
        <v>20822.390000000003</v>
      </c>
      <c r="D14" s="26">
        <v>15208.829999999998</v>
      </c>
      <c r="E14" s="26">
        <v>11584.38</v>
      </c>
      <c r="F14" s="26">
        <v>11938.830000000002</v>
      </c>
      <c r="G14" s="26">
        <v>17285.710000000003</v>
      </c>
      <c r="H14" s="26">
        <v>7619.5119999999988</v>
      </c>
      <c r="I14" s="26">
        <v>14223.25</v>
      </c>
      <c r="J14" s="26">
        <v>18918.099999999999</v>
      </c>
      <c r="K14" s="26">
        <v>12298.649999999998</v>
      </c>
      <c r="L14" s="26">
        <v>19373.130000000005</v>
      </c>
      <c r="M14" s="26">
        <v>11652.380000000001</v>
      </c>
      <c r="N14" s="26">
        <v>14592.790000000003</v>
      </c>
      <c r="O14" s="26">
        <v>18061.87</v>
      </c>
      <c r="P14" s="26">
        <v>12660.709999999997</v>
      </c>
      <c r="Q14" s="26">
        <v>17112.160000000003</v>
      </c>
      <c r="R14" s="26">
        <v>18288.279999999995</v>
      </c>
      <c r="S14" s="26">
        <v>15260.319999999998</v>
      </c>
      <c r="T14" s="26">
        <v>15468.289999999999</v>
      </c>
      <c r="U14" s="26">
        <v>14000.01</v>
      </c>
      <c r="V14" s="26">
        <v>26411.959999999995</v>
      </c>
      <c r="W14" s="26">
        <v>28279.999999999996</v>
      </c>
      <c r="X14" s="26">
        <v>20925.140000000003</v>
      </c>
      <c r="Y14" s="26">
        <v>22291.24</v>
      </c>
      <c r="Z14" s="26">
        <v>20590.22</v>
      </c>
      <c r="AA14" s="26">
        <v>14591.690000000002</v>
      </c>
      <c r="AB14" s="26">
        <v>16065.659999999998</v>
      </c>
      <c r="AC14" s="26">
        <v>20116.63</v>
      </c>
      <c r="AD14" s="26">
        <v>16962.02</v>
      </c>
      <c r="AE14" s="26">
        <v>14595.84</v>
      </c>
      <c r="AF14" s="26">
        <v>17898.169137061108</v>
      </c>
      <c r="AG14" s="26">
        <v>13819.150042478512</v>
      </c>
      <c r="AH14" s="35">
        <v>17891.1147337074</v>
      </c>
      <c r="AI14" s="125"/>
    </row>
    <row r="15" spans="1:35" ht="16.5" x14ac:dyDescent="0.3">
      <c r="A15" s="249" t="s">
        <v>95</v>
      </c>
      <c r="B15" s="26">
        <v>14039.649999999998</v>
      </c>
      <c r="C15" s="26">
        <v>18505.2</v>
      </c>
      <c r="D15" s="26">
        <v>16710.810000000001</v>
      </c>
      <c r="E15" s="26">
        <v>13404.130000000001</v>
      </c>
      <c r="F15" s="26">
        <v>15422.63</v>
      </c>
      <c r="G15" s="26">
        <v>17917.86</v>
      </c>
      <c r="H15" s="26">
        <v>14017.630000000001</v>
      </c>
      <c r="I15" s="26">
        <v>12964.319999999998</v>
      </c>
      <c r="J15" s="26">
        <v>15602.22</v>
      </c>
      <c r="K15" s="26">
        <v>10790.82</v>
      </c>
      <c r="L15" s="26">
        <v>15372.299999999997</v>
      </c>
      <c r="M15" s="26">
        <v>17259.57</v>
      </c>
      <c r="N15" s="26">
        <v>14902.7</v>
      </c>
      <c r="O15" s="26">
        <v>8770.5490000000009</v>
      </c>
      <c r="P15" s="26">
        <v>12255.15</v>
      </c>
      <c r="Q15" s="26">
        <v>14237.61</v>
      </c>
      <c r="R15" s="26">
        <v>12705</v>
      </c>
      <c r="S15" s="26">
        <v>12817.44</v>
      </c>
      <c r="T15" s="26">
        <v>18176.38</v>
      </c>
      <c r="U15" s="26">
        <v>14971.51</v>
      </c>
      <c r="V15" s="26">
        <v>19496.399999999998</v>
      </c>
      <c r="W15" s="26">
        <v>25159.750000000004</v>
      </c>
      <c r="X15" s="26">
        <v>21578.7</v>
      </c>
      <c r="Y15" s="26">
        <v>17575.829999999998</v>
      </c>
      <c r="Z15" s="26">
        <v>11004.03</v>
      </c>
      <c r="AA15" s="26">
        <v>17984.52</v>
      </c>
      <c r="AB15" s="26">
        <v>22281.52</v>
      </c>
      <c r="AC15" s="26">
        <v>15085.18</v>
      </c>
      <c r="AD15" s="26">
        <v>14222.59</v>
      </c>
      <c r="AE15" s="26">
        <v>14362.450000000003</v>
      </c>
      <c r="AF15" s="26">
        <v>15911.437653132029</v>
      </c>
      <c r="AG15" s="26">
        <v>21149.524889663884</v>
      </c>
      <c r="AH15" s="35">
        <v>15915.094634326844</v>
      </c>
      <c r="AI15" s="125"/>
    </row>
    <row r="16" spans="1:35" ht="16.5" x14ac:dyDescent="0.3">
      <c r="A16" s="249" t="s">
        <v>93</v>
      </c>
      <c r="B16" s="26">
        <v>8856.6170000000002</v>
      </c>
      <c r="C16" s="26">
        <v>11012.62</v>
      </c>
      <c r="D16" s="26">
        <v>9771.1740000000027</v>
      </c>
      <c r="E16" s="26">
        <v>10123.57</v>
      </c>
      <c r="F16" s="26">
        <v>13061.98</v>
      </c>
      <c r="G16" s="26">
        <v>9566.6659999999993</v>
      </c>
      <c r="H16" s="26">
        <v>9377.3490000000002</v>
      </c>
      <c r="I16" s="26">
        <v>8933.6710000000003</v>
      </c>
      <c r="J16" s="26">
        <v>10344.999999999998</v>
      </c>
      <c r="K16" s="26">
        <v>8286.3860000000004</v>
      </c>
      <c r="L16" s="26">
        <v>10630.87</v>
      </c>
      <c r="M16" s="26">
        <v>10110.289999999999</v>
      </c>
      <c r="N16" s="26">
        <v>11035.319999999998</v>
      </c>
      <c r="O16" s="26">
        <v>14378.57</v>
      </c>
      <c r="P16" s="26">
        <v>6502.2219999999988</v>
      </c>
      <c r="Q16" s="26">
        <v>7293.402</v>
      </c>
      <c r="R16" s="26">
        <v>11903.09</v>
      </c>
      <c r="S16" s="26">
        <v>9396.5249999999978</v>
      </c>
      <c r="T16" s="26">
        <v>10330.550000000001</v>
      </c>
      <c r="U16" s="26">
        <v>7344.3670000000011</v>
      </c>
      <c r="V16" s="26">
        <v>10839.890000000001</v>
      </c>
      <c r="W16" s="26">
        <v>12414.29</v>
      </c>
      <c r="X16" s="26">
        <v>13048.94</v>
      </c>
      <c r="Y16" s="26">
        <v>11400.24</v>
      </c>
      <c r="Z16" s="26">
        <v>10425.5</v>
      </c>
      <c r="AA16" s="26">
        <v>12309.86</v>
      </c>
      <c r="AB16" s="26">
        <v>11203.53</v>
      </c>
      <c r="AC16" s="26">
        <v>14580.51</v>
      </c>
      <c r="AD16" s="26">
        <v>14044.999999999998</v>
      </c>
      <c r="AE16" s="26">
        <v>6960.2499999999991</v>
      </c>
      <c r="AF16" s="26">
        <v>9613.1748706915168</v>
      </c>
      <c r="AG16" s="26">
        <v>22495.463532303005</v>
      </c>
      <c r="AH16" s="35">
        <v>9614.8852560268351</v>
      </c>
      <c r="AI16" s="125"/>
    </row>
    <row r="17" spans="1:35" ht="16.5" x14ac:dyDescent="0.3">
      <c r="A17" s="249" t="s">
        <v>213</v>
      </c>
      <c r="B17" s="26">
        <v>731.65734694765672</v>
      </c>
      <c r="C17" s="26">
        <v>683.6768453252547</v>
      </c>
      <c r="D17" s="26">
        <v>998.55209992620803</v>
      </c>
      <c r="E17" s="26">
        <v>770.75992342629922</v>
      </c>
      <c r="F17" s="26">
        <v>956.16519677720623</v>
      </c>
      <c r="G17" s="26">
        <v>756.30484637703512</v>
      </c>
      <c r="H17" s="26">
        <v>751.27269507062545</v>
      </c>
      <c r="I17" s="26">
        <v>880.58579094613651</v>
      </c>
      <c r="J17" s="26">
        <v>578.77484096595106</v>
      </c>
      <c r="K17" s="26">
        <v>577.4661755175249</v>
      </c>
      <c r="L17" s="26">
        <v>589.57130167762682</v>
      </c>
      <c r="M17" s="26">
        <v>823.22611100785991</v>
      </c>
      <c r="N17" s="26">
        <v>771.24433453242</v>
      </c>
      <c r="O17" s="26">
        <v>848.51728987779779</v>
      </c>
      <c r="P17" s="26">
        <v>891.90826666834562</v>
      </c>
      <c r="Q17" s="26">
        <v>905.68269128179941</v>
      </c>
      <c r="R17" s="26">
        <v>634.94866056040132</v>
      </c>
      <c r="S17" s="26">
        <v>930.99821357185488</v>
      </c>
      <c r="T17" s="26">
        <v>643.86169495930983</v>
      </c>
      <c r="U17" s="26">
        <v>932.99044848707751</v>
      </c>
      <c r="V17" s="26">
        <v>1217.6273196309069</v>
      </c>
      <c r="W17" s="26">
        <v>1228.061464505121</v>
      </c>
      <c r="X17" s="26">
        <v>900.33964377013194</v>
      </c>
      <c r="Y17" s="26">
        <v>758.81752103489828</v>
      </c>
      <c r="Z17" s="26">
        <v>1211.0802339487532</v>
      </c>
      <c r="AA17" s="26">
        <v>911.94097820246941</v>
      </c>
      <c r="AB17" s="26">
        <v>754.47923604130051</v>
      </c>
      <c r="AC17" s="26">
        <v>766.16434797328873</v>
      </c>
      <c r="AD17" s="26">
        <v>755.14343658190069</v>
      </c>
      <c r="AE17" s="26">
        <v>983.91096992672715</v>
      </c>
      <c r="AF17" s="26">
        <v>865.0573283110582</v>
      </c>
      <c r="AG17" s="26">
        <v>1460.2829404636259</v>
      </c>
      <c r="AH17" s="35">
        <v>867.83853857876704</v>
      </c>
      <c r="AI17" s="125"/>
    </row>
    <row r="18" spans="1:35" ht="16.5" x14ac:dyDescent="0.3">
      <c r="A18" s="249" t="s">
        <v>97</v>
      </c>
      <c r="B18" s="26">
        <v>735.18399999999997</v>
      </c>
      <c r="C18" s="26">
        <v>675.47450000000003</v>
      </c>
      <c r="D18" s="26">
        <v>1000.421</v>
      </c>
      <c r="E18" s="26">
        <v>739.47490000000005</v>
      </c>
      <c r="F18" s="26">
        <v>931.03528426694083</v>
      </c>
      <c r="G18" s="26">
        <v>402.79430000000002</v>
      </c>
      <c r="H18" s="26">
        <v>555.35154223914719</v>
      </c>
      <c r="I18" s="26">
        <v>906.46060000000011</v>
      </c>
      <c r="J18" s="26">
        <v>571.0104</v>
      </c>
      <c r="K18" s="26">
        <v>476.26990000000001</v>
      </c>
      <c r="L18" s="26">
        <v>576.36680000000001</v>
      </c>
      <c r="M18" s="26">
        <v>554.82860000000016</v>
      </c>
      <c r="N18" s="26">
        <v>617.55730000000005</v>
      </c>
      <c r="O18" s="26">
        <v>0</v>
      </c>
      <c r="P18" s="26">
        <v>407.36070000000001</v>
      </c>
      <c r="Q18" s="26">
        <v>497.31949999999995</v>
      </c>
      <c r="R18" s="26">
        <v>618.15859999999986</v>
      </c>
      <c r="S18" s="26">
        <v>719.75409999999999</v>
      </c>
      <c r="T18" s="26">
        <v>412.33639999999997</v>
      </c>
      <c r="U18" s="26">
        <v>559.87400000000002</v>
      </c>
      <c r="V18" s="26">
        <v>732.42949999999996</v>
      </c>
      <c r="W18" s="26">
        <v>909.24249999999995</v>
      </c>
      <c r="X18" s="26">
        <v>628.93349999999998</v>
      </c>
      <c r="Y18" s="26">
        <v>695.37589999999989</v>
      </c>
      <c r="Z18" s="26">
        <v>1198.2140000000002</v>
      </c>
      <c r="AA18" s="26">
        <v>907.33870000000002</v>
      </c>
      <c r="AB18" s="26">
        <v>746.89985561017852</v>
      </c>
      <c r="AC18" s="26">
        <v>595.12339999999995</v>
      </c>
      <c r="AD18" s="26">
        <v>724.67830000000015</v>
      </c>
      <c r="AE18" s="26">
        <v>987.69910000000016</v>
      </c>
      <c r="AF18" s="26">
        <v>796.71652388127268</v>
      </c>
      <c r="AG18" s="26">
        <v>1443.1126239631296</v>
      </c>
      <c r="AH18" s="35">
        <v>801.21714447486727</v>
      </c>
      <c r="AI18" s="125"/>
    </row>
    <row r="19" spans="1:35" ht="16.5" x14ac:dyDescent="0.3">
      <c r="A19" s="249" t="s">
        <v>98</v>
      </c>
      <c r="B19" s="26">
        <v>629.12860000000001</v>
      </c>
      <c r="C19" s="26">
        <v>1135.4520000000002</v>
      </c>
      <c r="D19" s="26">
        <v>919.64369999999997</v>
      </c>
      <c r="E19" s="26">
        <v>947.90370000000007</v>
      </c>
      <c r="F19" s="26">
        <v>1131.5229999999999</v>
      </c>
      <c r="G19" s="26">
        <v>862.93189999999993</v>
      </c>
      <c r="H19" s="26">
        <v>1040.8219999999999</v>
      </c>
      <c r="I19" s="26">
        <v>873.15659999999991</v>
      </c>
      <c r="J19" s="26">
        <v>603.84349999999995</v>
      </c>
      <c r="K19" s="26">
        <v>776.11659999999995</v>
      </c>
      <c r="L19" s="26">
        <v>752.8365</v>
      </c>
      <c r="M19" s="26">
        <v>966.98099999999999</v>
      </c>
      <c r="N19" s="26">
        <v>809.95939999999985</v>
      </c>
      <c r="O19" s="26">
        <v>858.52869999999996</v>
      </c>
      <c r="P19" s="26">
        <v>894.16010000000017</v>
      </c>
      <c r="Q19" s="26">
        <v>981.4849999999999</v>
      </c>
      <c r="R19" s="26">
        <v>681.83090000000004</v>
      </c>
      <c r="S19" s="26">
        <v>1048.713</v>
      </c>
      <c r="T19" s="26">
        <v>902.4896</v>
      </c>
      <c r="U19" s="26">
        <v>963.26670000000001</v>
      </c>
      <c r="V19" s="26">
        <v>1236.443</v>
      </c>
      <c r="W19" s="26">
        <v>1243.9059999999999</v>
      </c>
      <c r="X19" s="26">
        <v>1002.294</v>
      </c>
      <c r="Y19" s="26">
        <v>2023.0740000000003</v>
      </c>
      <c r="Z19" s="26">
        <v>1638.0030000000002</v>
      </c>
      <c r="AA19" s="26">
        <v>979.06830000000002</v>
      </c>
      <c r="AB19" s="26">
        <v>972.85040000000004</v>
      </c>
      <c r="AC19" s="26">
        <v>1053.67</v>
      </c>
      <c r="AD19" s="26">
        <v>1256.412</v>
      </c>
      <c r="AE19" s="26">
        <v>671.47360000000003</v>
      </c>
      <c r="AF19" s="26">
        <v>996.21302787241302</v>
      </c>
      <c r="AG19" s="26">
        <v>2392.5100723619812</v>
      </c>
      <c r="AH19" s="35">
        <v>996.55899790803176</v>
      </c>
      <c r="AI19" s="125"/>
    </row>
    <row r="20" spans="1:35" ht="16.5" x14ac:dyDescent="0.3">
      <c r="A20" s="249" t="s">
        <v>226</v>
      </c>
      <c r="B20" s="26">
        <v>1059.693</v>
      </c>
      <c r="C20" s="26">
        <v>918.05200000000002</v>
      </c>
      <c r="D20" s="26">
        <v>0</v>
      </c>
      <c r="E20" s="26">
        <v>446.53269999999998</v>
      </c>
      <c r="F20" s="26">
        <v>545.0181</v>
      </c>
      <c r="G20" s="26">
        <v>718.46969999999999</v>
      </c>
      <c r="H20" s="26">
        <v>350.40530000000001</v>
      </c>
      <c r="I20" s="26">
        <v>849.29300000000001</v>
      </c>
      <c r="J20" s="26">
        <v>324.99669999999998</v>
      </c>
      <c r="K20" s="26">
        <v>444.22840000000002</v>
      </c>
      <c r="L20" s="26">
        <v>472.08629999999994</v>
      </c>
      <c r="M20" s="26">
        <v>319.59539999999998</v>
      </c>
      <c r="N20" s="26">
        <v>293.596</v>
      </c>
      <c r="O20" s="26">
        <v>1229.297</v>
      </c>
      <c r="P20" s="26">
        <v>393.66250000000002</v>
      </c>
      <c r="Q20" s="26">
        <v>637.59769999999992</v>
      </c>
      <c r="R20" s="26">
        <v>0</v>
      </c>
      <c r="S20" s="26">
        <v>411.29459999999995</v>
      </c>
      <c r="T20" s="26">
        <v>422.60680000000002</v>
      </c>
      <c r="U20" s="26">
        <v>506.23390000000001</v>
      </c>
      <c r="V20" s="26">
        <v>476.55689999999987</v>
      </c>
      <c r="W20" s="26">
        <v>808.49909999999988</v>
      </c>
      <c r="X20" s="26">
        <v>391.65660000000008</v>
      </c>
      <c r="Y20" s="26">
        <v>346.76530000000008</v>
      </c>
      <c r="Z20" s="26">
        <v>503.97250000000003</v>
      </c>
      <c r="AA20" s="26">
        <v>277.37509999999997</v>
      </c>
      <c r="AB20" s="26">
        <v>468.73309999999998</v>
      </c>
      <c r="AC20" s="26">
        <v>602.80740000000014</v>
      </c>
      <c r="AD20" s="26">
        <v>815.15319999999997</v>
      </c>
      <c r="AE20" s="26">
        <v>1470.9680000000001</v>
      </c>
      <c r="AF20" s="26">
        <v>536.09536773398236</v>
      </c>
      <c r="AG20" s="26">
        <v>621.32011764300182</v>
      </c>
      <c r="AH20" s="35">
        <v>536.12393409311778</v>
      </c>
      <c r="AI20" s="125"/>
    </row>
    <row r="21" spans="1:35" ht="16.5" x14ac:dyDescent="0.3">
      <c r="A21" s="249" t="s">
        <v>227</v>
      </c>
      <c r="B21" s="26">
        <v>625.12619999999993</v>
      </c>
      <c r="C21" s="26">
        <v>339.86379999999997</v>
      </c>
      <c r="D21" s="26">
        <v>519.76459999999997</v>
      </c>
      <c r="E21" s="26">
        <v>574.14</v>
      </c>
      <c r="F21" s="26">
        <v>189.75300000000001</v>
      </c>
      <c r="G21" s="26">
        <v>0</v>
      </c>
      <c r="H21" s="26">
        <v>751.3202</v>
      </c>
      <c r="I21" s="26">
        <v>0</v>
      </c>
      <c r="J21" s="26">
        <v>529.88840000000005</v>
      </c>
      <c r="K21" s="26">
        <v>132.55189999999996</v>
      </c>
      <c r="L21" s="26">
        <v>359.93059999999997</v>
      </c>
      <c r="M21" s="26">
        <v>119.14019999999999</v>
      </c>
      <c r="N21" s="26">
        <v>0</v>
      </c>
      <c r="O21" s="26">
        <v>0</v>
      </c>
      <c r="P21" s="26">
        <v>0</v>
      </c>
      <c r="Q21" s="26">
        <v>0</v>
      </c>
      <c r="R21" s="26">
        <v>303.07600000000002</v>
      </c>
      <c r="S21" s="26">
        <v>364.87240000000008</v>
      </c>
      <c r="T21" s="26">
        <v>382.56509999999997</v>
      </c>
      <c r="U21" s="26">
        <v>823.28549999999996</v>
      </c>
      <c r="V21" s="26">
        <v>0</v>
      </c>
      <c r="W21" s="26">
        <v>0</v>
      </c>
      <c r="X21" s="26">
        <v>525.86070000000007</v>
      </c>
      <c r="Y21" s="26">
        <v>314.27359999999999</v>
      </c>
      <c r="Z21" s="26">
        <v>598.29239999999993</v>
      </c>
      <c r="AA21" s="26">
        <v>547.01949999999999</v>
      </c>
      <c r="AB21" s="26">
        <v>462.25369999999992</v>
      </c>
      <c r="AC21" s="26">
        <v>331.01549999999997</v>
      </c>
      <c r="AD21" s="26">
        <v>412.88279999999997</v>
      </c>
      <c r="AE21" s="26">
        <v>375.37149999999997</v>
      </c>
      <c r="AF21" s="26">
        <v>463.835138182675</v>
      </c>
      <c r="AG21" s="26">
        <v>593.52864156376677</v>
      </c>
      <c r="AH21" s="35">
        <v>463.87355438560508</v>
      </c>
      <c r="AI21" s="125"/>
    </row>
    <row r="22" spans="1:35" ht="16.5" x14ac:dyDescent="0.3">
      <c r="A22" s="249" t="s">
        <v>228</v>
      </c>
      <c r="B22" s="26">
        <v>368.18579999999997</v>
      </c>
      <c r="C22" s="26">
        <v>650.3193</v>
      </c>
      <c r="D22" s="26">
        <v>562.26700000000005</v>
      </c>
      <c r="E22" s="26">
        <v>256.01639999999998</v>
      </c>
      <c r="F22" s="26">
        <v>345.928</v>
      </c>
      <c r="G22" s="26">
        <v>334.10649999999993</v>
      </c>
      <c r="H22" s="26">
        <v>276.11369999999999</v>
      </c>
      <c r="I22" s="26">
        <v>285.52170000000001</v>
      </c>
      <c r="J22" s="26">
        <v>257.94560000000007</v>
      </c>
      <c r="K22" s="26">
        <v>248.85879999999997</v>
      </c>
      <c r="L22" s="26">
        <v>313.71749999999997</v>
      </c>
      <c r="M22" s="26">
        <v>334.30130000000003</v>
      </c>
      <c r="N22" s="26">
        <v>388.19299999999998</v>
      </c>
      <c r="O22" s="26">
        <v>0</v>
      </c>
      <c r="P22" s="26">
        <v>341.76749999999993</v>
      </c>
      <c r="Q22" s="26">
        <v>391.83059999999995</v>
      </c>
      <c r="R22" s="26">
        <v>531.75620000000004</v>
      </c>
      <c r="S22" s="26">
        <v>433.88099999999997</v>
      </c>
      <c r="T22" s="26">
        <v>305.41419999999999</v>
      </c>
      <c r="U22" s="26">
        <v>344.37860000000001</v>
      </c>
      <c r="V22" s="26">
        <v>683.80490000000009</v>
      </c>
      <c r="W22" s="26">
        <v>518.67359999999996</v>
      </c>
      <c r="X22" s="26">
        <v>0</v>
      </c>
      <c r="Y22" s="26">
        <v>311.85379999999998</v>
      </c>
      <c r="Z22" s="26">
        <v>573.29579999999999</v>
      </c>
      <c r="AA22" s="26">
        <v>602.98059999999998</v>
      </c>
      <c r="AB22" s="26">
        <v>223.6208</v>
      </c>
      <c r="AC22" s="26">
        <v>360.00099999999992</v>
      </c>
      <c r="AD22" s="26">
        <v>344.72129999999999</v>
      </c>
      <c r="AE22" s="26">
        <v>432.02720000000005</v>
      </c>
      <c r="AF22" s="26">
        <v>340.05437267446166</v>
      </c>
      <c r="AG22" s="26">
        <v>1280.8426284255022</v>
      </c>
      <c r="AH22" s="35">
        <v>342.64287585195348</v>
      </c>
      <c r="AI22" s="125"/>
    </row>
    <row r="23" spans="1:35" ht="16.5" x14ac:dyDescent="0.3">
      <c r="A23" s="249" t="s">
        <v>109</v>
      </c>
      <c r="B23" s="26">
        <v>6138.2664643487296</v>
      </c>
      <c r="C23" s="26">
        <v>10237.712771206021</v>
      </c>
      <c r="D23" s="26">
        <v>7082.5685907130737</v>
      </c>
      <c r="E23" s="26">
        <v>12045.94400129898</v>
      </c>
      <c r="F23" s="26">
        <v>12058.900364209258</v>
      </c>
      <c r="G23" s="26">
        <v>5239.2463450771775</v>
      </c>
      <c r="H23" s="26">
        <v>18007.987413285591</v>
      </c>
      <c r="I23" s="26">
        <v>13672.982818199947</v>
      </c>
      <c r="J23" s="26">
        <v>6974.1050169103273</v>
      </c>
      <c r="K23" s="26">
        <v>7531.7746282977032</v>
      </c>
      <c r="L23" s="26">
        <v>11226.571192829653</v>
      </c>
      <c r="M23" s="26">
        <v>17646.496218122193</v>
      </c>
      <c r="N23" s="26">
        <v>8018.0121393232748</v>
      </c>
      <c r="O23" s="26">
        <v>13613.340242698299</v>
      </c>
      <c r="P23" s="26">
        <v>10775.166971223996</v>
      </c>
      <c r="Q23" s="26">
        <v>10914.68583744335</v>
      </c>
      <c r="R23" s="26">
        <v>10982.599913791268</v>
      </c>
      <c r="S23" s="26">
        <v>9327.0311049764332</v>
      </c>
      <c r="T23" s="26">
        <v>21530.36481793203</v>
      </c>
      <c r="U23" s="26">
        <v>8438.6120760358335</v>
      </c>
      <c r="V23" s="26">
        <v>5848.4693026521118</v>
      </c>
      <c r="W23" s="26">
        <v>15673.819553228786</v>
      </c>
      <c r="X23" s="26">
        <v>13197.246879236156</v>
      </c>
      <c r="Y23" s="26">
        <v>16270.030351917711</v>
      </c>
      <c r="Z23" s="26">
        <v>13209.911947025264</v>
      </c>
      <c r="AA23" s="26">
        <v>8530.9544198785497</v>
      </c>
      <c r="AB23" s="26">
        <v>2738.6876244143477</v>
      </c>
      <c r="AC23" s="26">
        <v>12995.930154138352</v>
      </c>
      <c r="AD23" s="26">
        <v>21080.399999999998</v>
      </c>
      <c r="AE23" s="26">
        <v>7015.4552370763295</v>
      </c>
      <c r="AF23" s="26">
        <v>11494.423315707199</v>
      </c>
      <c r="AG23" s="26">
        <v>23703.365938274073</v>
      </c>
      <c r="AH23" s="35">
        <v>11640.616043788606</v>
      </c>
      <c r="AI23" s="125"/>
    </row>
    <row r="24" spans="1:35" ht="17.25" thickBot="1" x14ac:dyDescent="0.35">
      <c r="A24" s="250" t="s">
        <v>103</v>
      </c>
      <c r="B24" s="251">
        <v>2504.9695078138384</v>
      </c>
      <c r="C24" s="251">
        <v>0</v>
      </c>
      <c r="D24" s="251">
        <v>0</v>
      </c>
      <c r="E24" s="251">
        <v>0</v>
      </c>
      <c r="F24" s="251">
        <v>692.83790562359843</v>
      </c>
      <c r="G24" s="251">
        <v>0</v>
      </c>
      <c r="H24" s="251">
        <v>0</v>
      </c>
      <c r="I24" s="251">
        <v>792.93517992484226</v>
      </c>
      <c r="J24" s="251">
        <v>1945.5091436421703</v>
      </c>
      <c r="K24" s="251">
        <v>0</v>
      </c>
      <c r="L24" s="251">
        <v>6912.8577348120552</v>
      </c>
      <c r="M24" s="251">
        <v>0</v>
      </c>
      <c r="N24" s="251">
        <v>3996.0725917330928</v>
      </c>
      <c r="O24" s="251">
        <v>4919.04</v>
      </c>
      <c r="P24" s="251">
        <v>4717.2219999999998</v>
      </c>
      <c r="Q24" s="251">
        <v>3046.3586054551474</v>
      </c>
      <c r="R24" s="251">
        <v>5942.3348900267229</v>
      </c>
      <c r="S24" s="251">
        <v>4194.6871781363425</v>
      </c>
      <c r="T24" s="251">
        <v>1764.0129999999999</v>
      </c>
      <c r="U24" s="251">
        <v>3090.5120000000002</v>
      </c>
      <c r="V24" s="251">
        <v>4760.46</v>
      </c>
      <c r="W24" s="251">
        <v>4373.3670000000011</v>
      </c>
      <c r="X24" s="251">
        <v>1489.435865048026</v>
      </c>
      <c r="Y24" s="251">
        <v>2951.4693232423037</v>
      </c>
      <c r="Z24" s="251">
        <v>3430.2939999999999</v>
      </c>
      <c r="AA24" s="251">
        <v>4717.201</v>
      </c>
      <c r="AB24" s="251">
        <v>0</v>
      </c>
      <c r="AC24" s="251">
        <v>9360.0215008445612</v>
      </c>
      <c r="AD24" s="251">
        <v>3482.6280000000002</v>
      </c>
      <c r="AE24" s="251">
        <v>640.20849999999996</v>
      </c>
      <c r="AF24" s="251">
        <v>3787.2274357872084</v>
      </c>
      <c r="AG24" s="251">
        <v>8735.6321854969101</v>
      </c>
      <c r="AH24" s="252">
        <v>3916.3083970696184</v>
      </c>
      <c r="AI24" s="125"/>
    </row>
    <row r="25" spans="1:35" ht="16.5" x14ac:dyDescent="0.3">
      <c r="A25" s="942" t="s">
        <v>247</v>
      </c>
      <c r="B25" s="942"/>
      <c r="C25" s="942"/>
      <c r="D25" s="942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</row>
  </sheetData>
  <mergeCells count="1">
    <mergeCell ref="A25:D25"/>
  </mergeCells>
  <hyperlinks>
    <hyperlink ref="A2" location="Summary!A1" display="Summary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6"/>
  <sheetViews>
    <sheetView tabSelected="1" workbookViewId="0">
      <selection activeCell="J19" sqref="J19"/>
    </sheetView>
  </sheetViews>
  <sheetFormatPr defaultRowHeight="16.5" x14ac:dyDescent="0.3"/>
  <cols>
    <col min="1" max="1" width="16.7109375" style="1" customWidth="1"/>
    <col min="2" max="2" width="11.5703125" style="1" bestFit="1" customWidth="1"/>
    <col min="3" max="3" width="7.7109375" style="1" bestFit="1" customWidth="1"/>
    <col min="4" max="4" width="8.42578125" style="1" bestFit="1" customWidth="1"/>
    <col min="5" max="5" width="7.5703125" style="1" bestFit="1" customWidth="1"/>
    <col min="6" max="6" width="8.85546875" style="1" bestFit="1" customWidth="1"/>
    <col min="7" max="7" width="10.28515625" style="1" bestFit="1" customWidth="1"/>
    <col min="8" max="8" width="7.5703125" style="1" bestFit="1" customWidth="1"/>
    <col min="9" max="9" width="11.140625" style="1" bestFit="1" customWidth="1"/>
    <col min="10" max="10" width="9" style="1" bestFit="1" customWidth="1"/>
    <col min="11" max="11" width="9.140625" style="1"/>
    <col min="12" max="12" width="8.7109375" style="1" bestFit="1" customWidth="1"/>
    <col min="13" max="13" width="8" style="1" bestFit="1" customWidth="1"/>
    <col min="14" max="14" width="7.5703125" style="1" bestFit="1" customWidth="1"/>
    <col min="15" max="15" width="7.7109375" style="1" bestFit="1" customWidth="1"/>
    <col min="16" max="16" width="8.28515625" style="1" bestFit="1" customWidth="1"/>
    <col min="17" max="17" width="10" style="1" bestFit="1" customWidth="1"/>
    <col min="18" max="18" width="7.5703125" style="1" bestFit="1" customWidth="1"/>
    <col min="19" max="19" width="12" style="1" bestFit="1" customWidth="1"/>
    <col min="20" max="20" width="8" style="1" bestFit="1" customWidth="1"/>
    <col min="21" max="21" width="8.5703125" style="1" bestFit="1" customWidth="1"/>
    <col min="22" max="22" width="8.7109375" style="1" bestFit="1" customWidth="1"/>
    <col min="23" max="23" width="7.5703125" style="1" bestFit="1" customWidth="1"/>
    <col min="24" max="24" width="8.42578125" style="1" bestFit="1" customWidth="1"/>
    <col min="25" max="25" width="11.42578125" style="1" bestFit="1" customWidth="1"/>
    <col min="26" max="26" width="9.7109375" style="1" bestFit="1" customWidth="1"/>
    <col min="27" max="27" width="7.85546875" style="1" bestFit="1" customWidth="1"/>
    <col min="28" max="28" width="8.42578125" style="1" bestFit="1" customWidth="1"/>
    <col min="29" max="29" width="7.5703125" style="1" bestFit="1" customWidth="1"/>
    <col min="30" max="30" width="7.140625" style="1" bestFit="1" customWidth="1"/>
    <col min="31" max="31" width="9.28515625" style="1" bestFit="1" customWidth="1"/>
    <col min="32" max="32" width="7.5703125" style="1" bestFit="1" customWidth="1"/>
    <col min="33" max="33" width="11.5703125" style="1" bestFit="1" customWidth="1"/>
    <col min="34" max="16384" width="9.140625" style="1"/>
  </cols>
  <sheetData>
    <row r="2" spans="1:33" x14ac:dyDescent="0.3">
      <c r="A2" s="884" t="s">
        <v>352</v>
      </c>
    </row>
    <row r="3" spans="1:33" s="92" customFormat="1" ht="17.25" thickBot="1" x14ac:dyDescent="0.35">
      <c r="A3" s="198" t="s">
        <v>463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98"/>
      <c r="AG3" s="198"/>
    </row>
    <row r="4" spans="1:33" s="10" customFormat="1" ht="18" thickTop="1" thickBot="1" x14ac:dyDescent="0.35">
      <c r="A4" s="244" t="s">
        <v>250</v>
      </c>
      <c r="B4" s="247" t="s">
        <v>32</v>
      </c>
      <c r="C4" s="247" t="s">
        <v>33</v>
      </c>
      <c r="D4" s="247" t="s">
        <v>34</v>
      </c>
      <c r="E4" s="247" t="s">
        <v>35</v>
      </c>
      <c r="F4" s="247" t="s">
        <v>37</v>
      </c>
      <c r="G4" s="247" t="s">
        <v>38</v>
      </c>
      <c r="H4" s="247" t="s">
        <v>39</v>
      </c>
      <c r="I4" s="247" t="s">
        <v>40</v>
      </c>
      <c r="J4" s="247" t="s">
        <v>41</v>
      </c>
      <c r="K4" s="247" t="s">
        <v>42</v>
      </c>
      <c r="L4" s="247" t="s">
        <v>43</v>
      </c>
      <c r="M4" s="247" t="s">
        <v>44</v>
      </c>
      <c r="N4" s="247" t="s">
        <v>45</v>
      </c>
      <c r="O4" s="247" t="s">
        <v>46</v>
      </c>
      <c r="P4" s="247" t="s">
        <v>47</v>
      </c>
      <c r="Q4" s="247" t="s">
        <v>48</v>
      </c>
      <c r="R4" s="247" t="s">
        <v>49</v>
      </c>
      <c r="S4" s="247" t="s">
        <v>50</v>
      </c>
      <c r="T4" s="247" t="s">
        <v>51</v>
      </c>
      <c r="U4" s="247" t="s">
        <v>52</v>
      </c>
      <c r="V4" s="247" t="s">
        <v>53</v>
      </c>
      <c r="W4" s="247" t="s">
        <v>54</v>
      </c>
      <c r="X4" s="247" t="s">
        <v>55</v>
      </c>
      <c r="Y4" s="247" t="s">
        <v>56</v>
      </c>
      <c r="Z4" s="247" t="s">
        <v>57</v>
      </c>
      <c r="AA4" s="247" t="s">
        <v>58</v>
      </c>
      <c r="AB4" s="247" t="s">
        <v>59</v>
      </c>
      <c r="AC4" s="247" t="s">
        <v>60</v>
      </c>
      <c r="AD4" s="247" t="s">
        <v>61</v>
      </c>
      <c r="AE4" s="247" t="s">
        <v>62</v>
      </c>
      <c r="AF4" s="244" t="s">
        <v>248</v>
      </c>
      <c r="AG4" s="248" t="s">
        <v>249</v>
      </c>
    </row>
    <row r="5" spans="1:33" x14ac:dyDescent="0.3">
      <c r="A5" s="245" t="s">
        <v>222</v>
      </c>
      <c r="B5" s="242">
        <v>5943.74</v>
      </c>
      <c r="C5" s="242">
        <v>5458.8539999999994</v>
      </c>
      <c r="D5" s="242">
        <v>0</v>
      </c>
      <c r="E5" s="242">
        <v>4581.13</v>
      </c>
      <c r="F5" s="242">
        <v>3728.3829999999994</v>
      </c>
      <c r="G5" s="242">
        <v>5671.0619999999999</v>
      </c>
      <c r="H5" s="242">
        <v>5547.8069999999998</v>
      </c>
      <c r="I5" s="242">
        <v>4927.0019999999995</v>
      </c>
      <c r="J5" s="242">
        <v>4681.0169999999998</v>
      </c>
      <c r="K5" s="242">
        <v>4033.9930000000004</v>
      </c>
      <c r="L5" s="242">
        <v>4374.2349999999997</v>
      </c>
      <c r="M5" s="242">
        <v>4391.652</v>
      </c>
      <c r="N5" s="242">
        <v>1421.0270000000003</v>
      </c>
      <c r="O5" s="242">
        <v>2128.5219999999999</v>
      </c>
      <c r="P5" s="242">
        <v>4584.5659999999998</v>
      </c>
      <c r="Q5" s="242">
        <v>4694.1769999999997</v>
      </c>
      <c r="R5" s="242">
        <v>5778.7500000000009</v>
      </c>
      <c r="S5" s="242">
        <v>892.89949999999999</v>
      </c>
      <c r="T5" s="242">
        <v>1810.337</v>
      </c>
      <c r="U5" s="242">
        <v>5120.8760000000002</v>
      </c>
      <c r="V5" s="242">
        <v>4465.4879999999994</v>
      </c>
      <c r="W5" s="242">
        <v>4632.003999999999</v>
      </c>
      <c r="X5" s="242">
        <v>5636.1280000000006</v>
      </c>
      <c r="Y5" s="242">
        <v>5425.6620000000012</v>
      </c>
      <c r="Z5" s="242">
        <v>5257.4950000000008</v>
      </c>
      <c r="AA5" s="242">
        <v>5172.1570000000002</v>
      </c>
      <c r="AB5" s="242">
        <v>0</v>
      </c>
      <c r="AC5" s="242">
        <v>3289.6379999999999</v>
      </c>
      <c r="AD5" s="242">
        <v>0</v>
      </c>
      <c r="AE5" s="242">
        <v>4726.3520000000008</v>
      </c>
      <c r="AF5" s="242">
        <v>4638.3262894803484</v>
      </c>
      <c r="AG5" s="242">
        <v>3149.4390345545339</v>
      </c>
    </row>
    <row r="6" spans="1:33" x14ac:dyDescent="0.3">
      <c r="A6" s="245" t="s">
        <v>223</v>
      </c>
      <c r="B6" s="242">
        <v>0</v>
      </c>
      <c r="C6" s="242">
        <v>0</v>
      </c>
      <c r="D6" s="242">
        <v>0</v>
      </c>
      <c r="E6" s="242">
        <v>4494.625</v>
      </c>
      <c r="F6" s="242">
        <v>0</v>
      </c>
      <c r="G6" s="242">
        <v>0</v>
      </c>
      <c r="H6" s="242">
        <v>5341.8959999999997</v>
      </c>
      <c r="I6" s="242">
        <v>6920.8739999999998</v>
      </c>
      <c r="J6" s="242">
        <v>1623.14</v>
      </c>
      <c r="K6" s="242">
        <v>0</v>
      </c>
      <c r="L6" s="242">
        <v>0</v>
      </c>
      <c r="M6" s="242">
        <v>0</v>
      </c>
      <c r="N6" s="242">
        <v>7309.5860000000002</v>
      </c>
      <c r="O6" s="242">
        <v>13791.3</v>
      </c>
      <c r="P6" s="242">
        <v>10091.35</v>
      </c>
      <c r="Q6" s="242">
        <v>0</v>
      </c>
      <c r="R6" s="242">
        <v>7915.4430000000011</v>
      </c>
      <c r="S6" s="242">
        <v>0</v>
      </c>
      <c r="T6" s="242">
        <v>2779.6690000000003</v>
      </c>
      <c r="U6" s="242">
        <v>4857.924</v>
      </c>
      <c r="V6" s="242">
        <v>10897.670000000002</v>
      </c>
      <c r="W6" s="242">
        <v>9648.16</v>
      </c>
      <c r="X6" s="242">
        <v>10342.75</v>
      </c>
      <c r="Y6" s="242">
        <v>0</v>
      </c>
      <c r="Z6" s="242">
        <v>0</v>
      </c>
      <c r="AA6" s="242">
        <v>7279.2910000000002</v>
      </c>
      <c r="AB6" s="242">
        <v>0</v>
      </c>
      <c r="AC6" s="242">
        <v>0</v>
      </c>
      <c r="AD6" s="242">
        <v>0</v>
      </c>
      <c r="AE6" s="242">
        <v>2036.5920000000001</v>
      </c>
      <c r="AF6" s="242">
        <v>10399.302253872285</v>
      </c>
      <c r="AG6" s="242">
        <v>8147.3826718195305</v>
      </c>
    </row>
    <row r="7" spans="1:33" x14ac:dyDescent="0.3">
      <c r="A7" s="245" t="s">
        <v>224</v>
      </c>
      <c r="B7" s="242">
        <v>0</v>
      </c>
      <c r="C7" s="242">
        <v>0</v>
      </c>
      <c r="D7" s="242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2"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42">
        <v>0</v>
      </c>
      <c r="V7" s="242">
        <v>0</v>
      </c>
      <c r="W7" s="242">
        <v>0</v>
      </c>
      <c r="X7" s="242">
        <v>0</v>
      </c>
      <c r="Y7" s="242">
        <v>0</v>
      </c>
      <c r="Z7" s="242">
        <v>0</v>
      </c>
      <c r="AA7" s="242">
        <v>0</v>
      </c>
      <c r="AB7" s="242">
        <v>0</v>
      </c>
      <c r="AC7" s="242">
        <v>0</v>
      </c>
      <c r="AD7" s="242">
        <v>0</v>
      </c>
      <c r="AE7" s="242">
        <v>0</v>
      </c>
      <c r="AF7" s="242">
        <v>0</v>
      </c>
      <c r="AG7" s="242">
        <v>0</v>
      </c>
    </row>
    <row r="8" spans="1:33" x14ac:dyDescent="0.3">
      <c r="A8" s="245" t="s">
        <v>213</v>
      </c>
      <c r="B8" s="242">
        <v>658.07140000000004</v>
      </c>
      <c r="C8" s="242">
        <v>0</v>
      </c>
      <c r="D8" s="242">
        <v>0</v>
      </c>
      <c r="E8" s="242">
        <v>1233.011</v>
      </c>
      <c r="F8" s="242">
        <v>653.41560000000004</v>
      </c>
      <c r="G8" s="242">
        <v>2072.9659999999994</v>
      </c>
      <c r="H8" s="242">
        <v>1669.2629999999999</v>
      </c>
      <c r="I8" s="242">
        <v>0</v>
      </c>
      <c r="J8" s="242">
        <v>924.64730000000009</v>
      </c>
      <c r="K8" s="242">
        <v>1033.9929999999999</v>
      </c>
      <c r="L8" s="242">
        <v>640.62693625360941</v>
      </c>
      <c r="M8" s="242">
        <v>0</v>
      </c>
      <c r="N8" s="242">
        <v>0</v>
      </c>
      <c r="O8" s="242">
        <v>0</v>
      </c>
      <c r="P8" s="242">
        <v>0</v>
      </c>
      <c r="Q8" s="242">
        <v>646.66250000000002</v>
      </c>
      <c r="R8" s="242">
        <v>994.62549999999999</v>
      </c>
      <c r="S8" s="242">
        <v>0</v>
      </c>
      <c r="T8" s="242">
        <v>2158.6410000000001</v>
      </c>
      <c r="U8" s="242">
        <v>0</v>
      </c>
      <c r="V8" s="242">
        <v>713.57413333333329</v>
      </c>
      <c r="W8" s="242">
        <v>0</v>
      </c>
      <c r="X8" s="242">
        <v>0</v>
      </c>
      <c r="Y8" s="242">
        <v>1036.0409999999999</v>
      </c>
      <c r="Z8" s="242">
        <v>0</v>
      </c>
      <c r="AA8" s="242">
        <v>1439.251</v>
      </c>
      <c r="AB8" s="242">
        <v>0</v>
      </c>
      <c r="AC8" s="242">
        <v>0</v>
      </c>
      <c r="AD8" s="242">
        <v>0</v>
      </c>
      <c r="AE8" s="242">
        <v>1964.3820000000001</v>
      </c>
      <c r="AF8" s="242">
        <v>1159.5927212746103</v>
      </c>
      <c r="AG8" s="242">
        <v>1170.2706812344854</v>
      </c>
    </row>
    <row r="9" spans="1:33" x14ac:dyDescent="0.3">
      <c r="A9" s="245" t="s">
        <v>97</v>
      </c>
      <c r="B9" s="242">
        <v>658.07140000000004</v>
      </c>
      <c r="C9" s="242">
        <v>0</v>
      </c>
      <c r="D9" s="242">
        <v>0</v>
      </c>
      <c r="E9" s="242">
        <v>1233.011</v>
      </c>
      <c r="F9" s="242">
        <v>653.41560000000004</v>
      </c>
      <c r="G9" s="242">
        <v>2072.9659999999994</v>
      </c>
      <c r="H9" s="242">
        <v>1669.2629999999999</v>
      </c>
      <c r="I9" s="242">
        <v>0</v>
      </c>
      <c r="J9" s="242">
        <v>924.64730000000009</v>
      </c>
      <c r="K9" s="242">
        <v>1033.9929999999999</v>
      </c>
      <c r="L9" s="242">
        <v>422.28949999999992</v>
      </c>
      <c r="M9" s="242">
        <v>0</v>
      </c>
      <c r="N9" s="242">
        <v>0</v>
      </c>
      <c r="O9" s="242">
        <v>0</v>
      </c>
      <c r="P9" s="242">
        <v>0</v>
      </c>
      <c r="Q9" s="242">
        <v>646.66250000000002</v>
      </c>
      <c r="R9" s="242">
        <v>994.62549999999999</v>
      </c>
      <c r="S9" s="242">
        <v>0</v>
      </c>
      <c r="T9" s="242">
        <v>2158.6410000000001</v>
      </c>
      <c r="U9" s="242">
        <v>0</v>
      </c>
      <c r="V9" s="242">
        <v>831.22440000000006</v>
      </c>
      <c r="W9" s="242">
        <v>0</v>
      </c>
      <c r="X9" s="242">
        <v>0</v>
      </c>
      <c r="Y9" s="242">
        <v>1036.0409999999999</v>
      </c>
      <c r="Z9" s="242">
        <v>0</v>
      </c>
      <c r="AA9" s="242">
        <v>1439.251</v>
      </c>
      <c r="AB9" s="242">
        <v>0</v>
      </c>
      <c r="AC9" s="242">
        <v>0</v>
      </c>
      <c r="AD9" s="242">
        <v>0</v>
      </c>
      <c r="AE9" s="242">
        <v>1964.3820000000001</v>
      </c>
      <c r="AF9" s="242">
        <v>1159.6956355156117</v>
      </c>
      <c r="AG9" s="242">
        <v>1167.7924075846993</v>
      </c>
    </row>
    <row r="10" spans="1:33" x14ac:dyDescent="0.3">
      <c r="A10" s="245" t="s">
        <v>98</v>
      </c>
      <c r="B10" s="242">
        <v>0</v>
      </c>
      <c r="C10" s="242">
        <v>0</v>
      </c>
      <c r="D10" s="242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1466.96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654.74900000000002</v>
      </c>
      <c r="W10" s="242">
        <v>0</v>
      </c>
      <c r="X10" s="242">
        <v>0</v>
      </c>
      <c r="Y10" s="242">
        <v>0</v>
      </c>
      <c r="Z10" s="242">
        <v>0</v>
      </c>
      <c r="AA10" s="242">
        <v>0</v>
      </c>
      <c r="AB10" s="242">
        <v>0</v>
      </c>
      <c r="AC10" s="242">
        <v>0</v>
      </c>
      <c r="AD10" s="242">
        <v>0</v>
      </c>
      <c r="AE10" s="242">
        <v>0</v>
      </c>
      <c r="AF10" s="242">
        <v>1152.5571048642128</v>
      </c>
      <c r="AG10" s="242">
        <v>1341.2316836882565</v>
      </c>
    </row>
    <row r="11" spans="1:33" x14ac:dyDescent="0.3">
      <c r="A11" s="245" t="s">
        <v>226</v>
      </c>
      <c r="B11" s="242">
        <v>0</v>
      </c>
      <c r="C11" s="242">
        <v>0</v>
      </c>
      <c r="D11" s="242">
        <v>0</v>
      </c>
      <c r="E11" s="242">
        <v>388.51920000000001</v>
      </c>
      <c r="F11" s="242">
        <v>0</v>
      </c>
      <c r="G11" s="242">
        <v>0</v>
      </c>
      <c r="H11" s="242">
        <v>0</v>
      </c>
      <c r="I11" s="242">
        <v>1616.0470000000003</v>
      </c>
      <c r="J11" s="242">
        <v>0</v>
      </c>
      <c r="K11" s="242">
        <v>1048.4640000000002</v>
      </c>
      <c r="L11" s="242">
        <v>0</v>
      </c>
      <c r="M11" s="242">
        <v>0</v>
      </c>
      <c r="N11" s="242">
        <v>559.93230000000005</v>
      </c>
      <c r="O11" s="242">
        <v>0</v>
      </c>
      <c r="P11" s="242">
        <v>740.75369999999998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150.50559999999999</v>
      </c>
      <c r="W11" s="242">
        <v>590.39089999999999</v>
      </c>
      <c r="X11" s="242">
        <v>0</v>
      </c>
      <c r="Y11" s="242">
        <v>0</v>
      </c>
      <c r="Z11" s="242">
        <v>0</v>
      </c>
      <c r="AA11" s="242">
        <v>0</v>
      </c>
      <c r="AB11" s="242">
        <v>0</v>
      </c>
      <c r="AC11" s="242">
        <v>0</v>
      </c>
      <c r="AD11" s="242">
        <v>0</v>
      </c>
      <c r="AE11" s="242">
        <v>0</v>
      </c>
      <c r="AF11" s="242">
        <v>599.69477875060852</v>
      </c>
      <c r="AG11" s="242">
        <v>532.19449292166451</v>
      </c>
    </row>
    <row r="12" spans="1:33" x14ac:dyDescent="0.3">
      <c r="A12" s="245" t="s">
        <v>228</v>
      </c>
      <c r="B12" s="242">
        <v>0</v>
      </c>
      <c r="C12" s="242">
        <v>0</v>
      </c>
      <c r="D12" s="242">
        <v>0</v>
      </c>
      <c r="E12" s="242">
        <v>1476.329</v>
      </c>
      <c r="F12" s="242">
        <v>274.00470000000001</v>
      </c>
      <c r="G12" s="242">
        <v>0</v>
      </c>
      <c r="H12" s="242">
        <v>0</v>
      </c>
      <c r="I12" s="242">
        <v>0</v>
      </c>
      <c r="J12" s="242">
        <v>0</v>
      </c>
      <c r="K12" s="242">
        <v>724.31319999999994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943.73469999999998</v>
      </c>
      <c r="R12" s="242">
        <v>0</v>
      </c>
      <c r="S12" s="242">
        <v>0</v>
      </c>
      <c r="T12" s="242">
        <v>0</v>
      </c>
      <c r="U12" s="242">
        <v>0</v>
      </c>
      <c r="V12" s="242">
        <v>0</v>
      </c>
      <c r="W12" s="242">
        <v>870.05220000000008</v>
      </c>
      <c r="X12" s="242">
        <v>0</v>
      </c>
      <c r="Y12" s="242">
        <v>0</v>
      </c>
      <c r="Z12" s="242">
        <v>0</v>
      </c>
      <c r="AA12" s="242">
        <v>0</v>
      </c>
      <c r="AB12" s="242">
        <v>0</v>
      </c>
      <c r="AC12" s="242">
        <v>0</v>
      </c>
      <c r="AD12" s="242">
        <v>0</v>
      </c>
      <c r="AE12" s="242">
        <v>471.30709999999999</v>
      </c>
      <c r="AF12" s="242">
        <v>646.04099406974058</v>
      </c>
      <c r="AG12" s="242">
        <v>626.51228231979212</v>
      </c>
    </row>
    <row r="13" spans="1:33" ht="17.25" thickBot="1" x14ac:dyDescent="0.35">
      <c r="A13" s="246" t="s">
        <v>109</v>
      </c>
      <c r="B13" s="243">
        <v>5600.3532825117954</v>
      </c>
      <c r="C13" s="243">
        <v>13013.751016354339</v>
      </c>
      <c r="D13" s="243">
        <v>0</v>
      </c>
      <c r="E13" s="243">
        <v>14401.289495143985</v>
      </c>
      <c r="F13" s="243">
        <v>12534.589685587049</v>
      </c>
      <c r="G13" s="243">
        <v>12204.057196576645</v>
      </c>
      <c r="H13" s="243">
        <v>16830.74148236269</v>
      </c>
      <c r="I13" s="243">
        <v>12442.394150147906</v>
      </c>
      <c r="J13" s="243">
        <v>10924.175066151929</v>
      </c>
      <c r="K13" s="243">
        <v>19921.77</v>
      </c>
      <c r="L13" s="243">
        <v>9863.460853307075</v>
      </c>
      <c r="M13" s="243">
        <v>9510.974266630803</v>
      </c>
      <c r="N13" s="243">
        <v>12304.036839568624</v>
      </c>
      <c r="O13" s="243">
        <v>17501.494827034694</v>
      </c>
      <c r="P13" s="243">
        <v>8720.4062231756689</v>
      </c>
      <c r="Q13" s="243">
        <v>23481.944145560938</v>
      </c>
      <c r="R13" s="243">
        <v>10523.423690028681</v>
      </c>
      <c r="S13" s="243">
        <v>8807.8004049829597</v>
      </c>
      <c r="T13" s="243">
        <v>12492.083773339233</v>
      </c>
      <c r="U13" s="243">
        <v>10369.519738184723</v>
      </c>
      <c r="V13" s="243">
        <v>15337.348792604924</v>
      </c>
      <c r="W13" s="243">
        <v>22531.84</v>
      </c>
      <c r="X13" s="243">
        <v>13263.330487899799</v>
      </c>
      <c r="Y13" s="243">
        <v>17478.961852710945</v>
      </c>
      <c r="Z13" s="243">
        <v>17913.498613499061</v>
      </c>
      <c r="AA13" s="243">
        <v>11467.324409935562</v>
      </c>
      <c r="AB13" s="243">
        <v>12541.778702428413</v>
      </c>
      <c r="AC13" s="243">
        <v>8908.8787510480179</v>
      </c>
      <c r="AD13" s="243">
        <v>0</v>
      </c>
      <c r="AE13" s="243">
        <v>13176.557718349834</v>
      </c>
      <c r="AF13" s="243">
        <v>13396.326126193651</v>
      </c>
      <c r="AG13" s="243">
        <v>8597.7767745467881</v>
      </c>
    </row>
    <row r="14" spans="1:33" x14ac:dyDescent="0.3">
      <c r="A14" s="929" t="s">
        <v>251</v>
      </c>
      <c r="B14" s="929"/>
      <c r="C14" s="929"/>
      <c r="D14" s="929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7"/>
    </row>
    <row r="15" spans="1:33" x14ac:dyDescent="0.3">
      <c r="AG15" s="136"/>
    </row>
    <row r="16" spans="1:33" x14ac:dyDescent="0.3">
      <c r="A16" s="231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3"/>
      <c r="AG16" s="232"/>
    </row>
  </sheetData>
  <mergeCells count="1">
    <mergeCell ref="A14:D14"/>
  </mergeCells>
  <hyperlinks>
    <hyperlink ref="A2" location="Summary!A1" display="Summary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ColWidth="28" defaultRowHeight="16.5" x14ac:dyDescent="0.3"/>
  <cols>
    <col min="1" max="1" width="13.7109375" style="1" customWidth="1"/>
    <col min="2" max="2" width="13.28515625" style="1" bestFit="1" customWidth="1"/>
    <col min="3" max="3" width="9.7109375" style="1" bestFit="1" customWidth="1"/>
    <col min="4" max="4" width="9.5703125" style="1" customWidth="1"/>
    <col min="5" max="5" width="10.5703125" style="1" customWidth="1"/>
    <col min="6" max="6" width="10.140625" style="1" bestFit="1" customWidth="1"/>
    <col min="7" max="7" width="9.5703125" style="1" customWidth="1"/>
    <col min="8" max="16384" width="28" style="1"/>
  </cols>
  <sheetData>
    <row r="1" spans="1:7" x14ac:dyDescent="0.3">
      <c r="A1" s="884" t="s">
        <v>352</v>
      </c>
    </row>
    <row r="2" spans="1:7" ht="17.25" thickBot="1" x14ac:dyDescent="0.35">
      <c r="A2" s="10" t="s">
        <v>205</v>
      </c>
    </row>
    <row r="3" spans="1:7" ht="33.75" thickBot="1" x14ac:dyDescent="0.35">
      <c r="A3" s="44" t="s">
        <v>65</v>
      </c>
      <c r="B3" s="320" t="s">
        <v>261</v>
      </c>
      <c r="C3" s="321" t="s">
        <v>206</v>
      </c>
      <c r="D3" s="321" t="s">
        <v>68</v>
      </c>
      <c r="E3" s="321" t="s">
        <v>262</v>
      </c>
      <c r="F3" s="321" t="s">
        <v>206</v>
      </c>
      <c r="G3" s="322" t="s">
        <v>68</v>
      </c>
    </row>
    <row r="4" spans="1:7" ht="17.25" thickTop="1" x14ac:dyDescent="0.3">
      <c r="A4" s="323" t="s">
        <v>32</v>
      </c>
      <c r="B4" s="109">
        <v>20</v>
      </c>
      <c r="C4" s="324">
        <v>201.28299999999999</v>
      </c>
      <c r="D4" s="324">
        <v>1.8234765482741189</v>
      </c>
      <c r="E4" s="26">
        <v>3</v>
      </c>
      <c r="F4" s="119">
        <v>29.916979999999999</v>
      </c>
      <c r="G4" s="118">
        <v>1.9648278697460835</v>
      </c>
    </row>
    <row r="5" spans="1:7" x14ac:dyDescent="0.3">
      <c r="A5" s="323" t="s">
        <v>33</v>
      </c>
      <c r="B5" s="109">
        <v>20</v>
      </c>
      <c r="C5" s="324">
        <v>198.4195</v>
      </c>
      <c r="D5" s="324">
        <v>1.7975353356730401</v>
      </c>
      <c r="E5" s="26">
        <v>3</v>
      </c>
      <c r="F5" s="119">
        <v>29.33381</v>
      </c>
      <c r="G5" s="118">
        <v>1.9265275911484501</v>
      </c>
    </row>
    <row r="6" spans="1:7" x14ac:dyDescent="0.3">
      <c r="A6" s="323" t="s">
        <v>34</v>
      </c>
      <c r="B6" s="109">
        <v>16</v>
      </c>
      <c r="C6" s="324">
        <v>160.4254</v>
      </c>
      <c r="D6" s="324">
        <v>1.4533366188276944</v>
      </c>
      <c r="E6" s="26">
        <v>0</v>
      </c>
      <c r="F6" s="119">
        <v>0</v>
      </c>
      <c r="G6" s="118">
        <v>0</v>
      </c>
    </row>
    <row r="7" spans="1:7" x14ac:dyDescent="0.3">
      <c r="A7" s="323" t="s">
        <v>35</v>
      </c>
      <c r="B7" s="109">
        <v>25</v>
      </c>
      <c r="C7" s="324">
        <v>248.2938</v>
      </c>
      <c r="D7" s="324">
        <v>2.2493599627482919</v>
      </c>
      <c r="E7" s="26">
        <v>7</v>
      </c>
      <c r="F7" s="119">
        <v>67.857140000000001</v>
      </c>
      <c r="G7" s="118">
        <v>4.4565861872843362</v>
      </c>
    </row>
    <row r="8" spans="1:7" x14ac:dyDescent="0.3">
      <c r="A8" s="323" t="s">
        <v>37</v>
      </c>
      <c r="B8" s="109">
        <v>27</v>
      </c>
      <c r="C8" s="324">
        <v>270.07069999999999</v>
      </c>
      <c r="D8" s="324">
        <v>2.446642726042314</v>
      </c>
      <c r="E8" s="26">
        <v>11</v>
      </c>
      <c r="F8" s="119">
        <v>110.9341</v>
      </c>
      <c r="G8" s="118">
        <v>7.2857090316335071</v>
      </c>
    </row>
    <row r="9" spans="1:7" x14ac:dyDescent="0.3">
      <c r="A9" s="323" t="s">
        <v>38</v>
      </c>
      <c r="B9" s="109">
        <v>20</v>
      </c>
      <c r="C9" s="324">
        <v>198.99979999999999</v>
      </c>
      <c r="D9" s="324">
        <v>1.8027924286265606</v>
      </c>
      <c r="E9" s="26">
        <v>4</v>
      </c>
      <c r="F9" s="119">
        <v>40.29457</v>
      </c>
      <c r="G9" s="118">
        <v>2.6463865716203454</v>
      </c>
    </row>
    <row r="10" spans="1:7" x14ac:dyDescent="0.3">
      <c r="A10" s="323" t="s">
        <v>39</v>
      </c>
      <c r="B10" s="109">
        <v>24</v>
      </c>
      <c r="C10" s="324">
        <v>321.27159999999998</v>
      </c>
      <c r="D10" s="324">
        <v>2.9104853774362631</v>
      </c>
      <c r="E10" s="26">
        <v>5</v>
      </c>
      <c r="F10" s="119">
        <v>48.97795</v>
      </c>
      <c r="G10" s="118">
        <v>3.2166763210400977</v>
      </c>
    </row>
    <row r="11" spans="1:7" x14ac:dyDescent="0.3">
      <c r="A11" s="323" t="s">
        <v>40</v>
      </c>
      <c r="B11" s="109">
        <v>20</v>
      </c>
      <c r="C11" s="324">
        <v>201.06200000000001</v>
      </c>
      <c r="D11" s="324">
        <v>1.8214744501477567</v>
      </c>
      <c r="E11" s="26">
        <v>4</v>
      </c>
      <c r="F11" s="119">
        <v>39.909579999999998</v>
      </c>
      <c r="G11" s="118">
        <v>2.6211019646321549</v>
      </c>
    </row>
    <row r="12" spans="1:7" x14ac:dyDescent="0.3">
      <c r="A12" s="323" t="s">
        <v>41</v>
      </c>
      <c r="B12" s="109">
        <v>20</v>
      </c>
      <c r="C12" s="324">
        <v>200.86269999999999</v>
      </c>
      <c r="D12" s="324">
        <v>1.8196689381270146</v>
      </c>
      <c r="E12" s="26">
        <v>4</v>
      </c>
      <c r="F12" s="119">
        <v>40.195320000000002</v>
      </c>
      <c r="G12" s="118">
        <v>2.6398682276540661</v>
      </c>
    </row>
    <row r="13" spans="1:7" x14ac:dyDescent="0.3">
      <c r="A13" s="323" t="s">
        <v>42</v>
      </c>
      <c r="B13" s="109">
        <v>20</v>
      </c>
      <c r="C13" s="324">
        <v>199.85759999999999</v>
      </c>
      <c r="D13" s="324">
        <v>1.810563468322459</v>
      </c>
      <c r="E13" s="26">
        <v>4</v>
      </c>
      <c r="F13" s="119">
        <v>39.138730000000002</v>
      </c>
      <c r="G13" s="118">
        <v>2.5704756125273049</v>
      </c>
    </row>
    <row r="14" spans="1:7" x14ac:dyDescent="0.3">
      <c r="A14" s="323" t="s">
        <v>43</v>
      </c>
      <c r="B14" s="109">
        <v>20</v>
      </c>
      <c r="C14" s="324">
        <v>203.43520000000001</v>
      </c>
      <c r="D14" s="324">
        <v>1.8429739038739239</v>
      </c>
      <c r="E14" s="26">
        <v>3</v>
      </c>
      <c r="F14" s="119">
        <v>30.515250000000002</v>
      </c>
      <c r="G14" s="118">
        <v>2.0041198560907274</v>
      </c>
    </row>
    <row r="15" spans="1:7" x14ac:dyDescent="0.3">
      <c r="A15" s="323" t="s">
        <v>44</v>
      </c>
      <c r="B15" s="109">
        <v>20</v>
      </c>
      <c r="C15" s="324">
        <v>200.429</v>
      </c>
      <c r="D15" s="324">
        <v>1.815739933794873</v>
      </c>
      <c r="E15" s="26">
        <v>4</v>
      </c>
      <c r="F15" s="119">
        <v>40.142420000000001</v>
      </c>
      <c r="G15" s="118">
        <v>2.6363939667390417</v>
      </c>
    </row>
    <row r="16" spans="1:7" x14ac:dyDescent="0.3">
      <c r="A16" s="323" t="s">
        <v>45</v>
      </c>
      <c r="B16" s="109">
        <v>24</v>
      </c>
      <c r="C16" s="324">
        <v>395.90320000000003</v>
      </c>
      <c r="D16" s="324">
        <v>3.5865930087820539</v>
      </c>
      <c r="E16" s="26">
        <v>4</v>
      </c>
      <c r="F16" s="119">
        <v>40.175109999999997</v>
      </c>
      <c r="G16" s="118">
        <v>2.638540915497305</v>
      </c>
    </row>
    <row r="17" spans="1:7" x14ac:dyDescent="0.3">
      <c r="A17" s="323" t="s">
        <v>46</v>
      </c>
      <c r="B17" s="109">
        <v>18</v>
      </c>
      <c r="C17" s="324">
        <v>263.62639999999999</v>
      </c>
      <c r="D17" s="324">
        <v>2.3882620882336423</v>
      </c>
      <c r="E17" s="26">
        <v>10</v>
      </c>
      <c r="F17" s="119">
        <v>98.997410000000002</v>
      </c>
      <c r="G17" s="118">
        <v>6.5017548629801416</v>
      </c>
    </row>
    <row r="18" spans="1:7" x14ac:dyDescent="0.3">
      <c r="A18" s="323" t="s">
        <v>47</v>
      </c>
      <c r="B18" s="109">
        <v>20</v>
      </c>
      <c r="C18" s="324">
        <v>201.73159999999999</v>
      </c>
      <c r="D18" s="324">
        <v>1.8275405356926082</v>
      </c>
      <c r="E18" s="26">
        <v>12</v>
      </c>
      <c r="F18" s="119">
        <v>122.3352</v>
      </c>
      <c r="G18" s="118">
        <v>8.0344877862324697</v>
      </c>
    </row>
    <row r="19" spans="1:7" x14ac:dyDescent="0.3">
      <c r="A19" s="323" t="s">
        <v>48</v>
      </c>
      <c r="B19" s="109">
        <v>24</v>
      </c>
      <c r="C19" s="324">
        <v>405.60199999999998</v>
      </c>
      <c r="D19" s="324">
        <v>3.6744570327999839</v>
      </c>
      <c r="E19" s="26">
        <v>4</v>
      </c>
      <c r="F19" s="119">
        <v>40.230150000000002</v>
      </c>
      <c r="G19" s="118">
        <v>2.6421557230731643</v>
      </c>
    </row>
    <row r="20" spans="1:7" x14ac:dyDescent="0.3">
      <c r="A20" s="323" t="s">
        <v>49</v>
      </c>
      <c r="B20" s="109">
        <v>22</v>
      </c>
      <c r="C20" s="324">
        <v>220.77520000000001</v>
      </c>
      <c r="D20" s="324">
        <v>2.0000616030192728</v>
      </c>
      <c r="E20" s="26">
        <v>3</v>
      </c>
      <c r="F20" s="119">
        <v>29.835809999999999</v>
      </c>
      <c r="G20" s="118">
        <v>1.9594969480358275</v>
      </c>
    </row>
    <row r="21" spans="1:7" x14ac:dyDescent="0.3">
      <c r="A21" s="323" t="s">
        <v>50</v>
      </c>
      <c r="B21" s="109">
        <v>20</v>
      </c>
      <c r="C21" s="324">
        <v>201.42330000000001</v>
      </c>
      <c r="D21" s="324">
        <v>1.8247475635099952</v>
      </c>
      <c r="E21" s="26">
        <v>2</v>
      </c>
      <c r="F21" s="119">
        <v>19.86347</v>
      </c>
      <c r="G21" s="118">
        <v>1.3045534491070032</v>
      </c>
    </row>
    <row r="22" spans="1:7" x14ac:dyDescent="0.3">
      <c r="A22" s="323" t="s">
        <v>51</v>
      </c>
      <c r="B22" s="109">
        <v>20</v>
      </c>
      <c r="C22" s="324">
        <v>200.9512</v>
      </c>
      <c r="D22" s="324">
        <v>1.8204706833043134</v>
      </c>
      <c r="E22" s="26">
        <v>4</v>
      </c>
      <c r="F22" s="119">
        <v>40.15936</v>
      </c>
      <c r="G22" s="118">
        <v>2.6375065183439661</v>
      </c>
    </row>
    <row r="23" spans="1:7" x14ac:dyDescent="0.3">
      <c r="A23" s="323" t="s">
        <v>52</v>
      </c>
      <c r="B23" s="109">
        <v>20</v>
      </c>
      <c r="C23" s="324">
        <v>198.62440000000001</v>
      </c>
      <c r="D23" s="324">
        <v>1.799391579592007</v>
      </c>
      <c r="E23" s="26">
        <v>4</v>
      </c>
      <c r="F23" s="119">
        <v>40.016590000000001</v>
      </c>
      <c r="G23" s="118">
        <v>2.6281299544339847</v>
      </c>
    </row>
    <row r="24" spans="1:7" x14ac:dyDescent="0.3">
      <c r="A24" s="323" t="s">
        <v>53</v>
      </c>
      <c r="B24" s="109">
        <v>20</v>
      </c>
      <c r="C24" s="324">
        <v>198.56049999999999</v>
      </c>
      <c r="D24" s="324">
        <v>1.7988126923961942</v>
      </c>
      <c r="E24" s="26">
        <v>13</v>
      </c>
      <c r="F24" s="119">
        <v>129.67060000000001</v>
      </c>
      <c r="G24" s="118">
        <v>8.5162475880485431</v>
      </c>
    </row>
    <row r="25" spans="1:7" x14ac:dyDescent="0.3">
      <c r="A25" s="323" t="s">
        <v>54</v>
      </c>
      <c r="B25" s="109">
        <v>20</v>
      </c>
      <c r="C25" s="324">
        <v>198.78270000000001</v>
      </c>
      <c r="D25" s="324">
        <v>1.8008256616436049</v>
      </c>
      <c r="E25" s="26">
        <v>17</v>
      </c>
      <c r="F25" s="119">
        <v>169.19829999999999</v>
      </c>
      <c r="G25" s="118">
        <v>11.112269198082785</v>
      </c>
    </row>
    <row r="26" spans="1:7" x14ac:dyDescent="0.3">
      <c r="A26" s="323" t="s">
        <v>55</v>
      </c>
      <c r="B26" s="109">
        <v>20</v>
      </c>
      <c r="C26" s="324">
        <v>200.77430000000001</v>
      </c>
      <c r="D26" s="324">
        <v>1.8188680988764696</v>
      </c>
      <c r="E26" s="26">
        <v>3</v>
      </c>
      <c r="F26" s="119">
        <v>29.78717</v>
      </c>
      <c r="G26" s="118">
        <v>1.9563024669222777</v>
      </c>
    </row>
    <row r="27" spans="1:7" x14ac:dyDescent="0.3">
      <c r="A27" s="323" t="s">
        <v>56</v>
      </c>
      <c r="B27" s="109">
        <v>24</v>
      </c>
      <c r="C27" s="324">
        <v>240.15020000000001</v>
      </c>
      <c r="D27" s="324">
        <v>2.1755849116087265</v>
      </c>
      <c r="E27" s="26">
        <v>4</v>
      </c>
      <c r="F27" s="119">
        <v>40.200530000000001</v>
      </c>
      <c r="G27" s="118">
        <v>2.6402103996647894</v>
      </c>
    </row>
    <row r="28" spans="1:7" x14ac:dyDescent="0.3">
      <c r="A28" s="323" t="s">
        <v>57</v>
      </c>
      <c r="B28" s="109">
        <v>60</v>
      </c>
      <c r="C28" s="324">
        <v>1087.722</v>
      </c>
      <c r="D28" s="324">
        <v>9.8539646072535731</v>
      </c>
      <c r="E28" s="26">
        <v>7</v>
      </c>
      <c r="F28" s="119">
        <v>69.303929999999994</v>
      </c>
      <c r="G28" s="118">
        <v>4.5516055814100111</v>
      </c>
    </row>
    <row r="29" spans="1:7" x14ac:dyDescent="0.3">
      <c r="A29" s="323" t="s">
        <v>58</v>
      </c>
      <c r="B29" s="109">
        <v>45</v>
      </c>
      <c r="C29" s="324">
        <v>1098.7429999999999</v>
      </c>
      <c r="D29" s="324">
        <v>9.9538067948130244</v>
      </c>
      <c r="E29" s="26">
        <v>5</v>
      </c>
      <c r="F29" s="119">
        <v>55.016359999999999</v>
      </c>
      <c r="G29" s="118">
        <v>3.6132549949889201</v>
      </c>
    </row>
    <row r="30" spans="1:7" x14ac:dyDescent="0.3">
      <c r="A30" s="323" t="s">
        <v>59</v>
      </c>
      <c r="B30" s="109">
        <v>53</v>
      </c>
      <c r="C30" s="324">
        <v>1498.2049999999999</v>
      </c>
      <c r="D30" s="324">
        <v>13.572639924916791</v>
      </c>
      <c r="E30" s="26">
        <v>1</v>
      </c>
      <c r="F30" s="119">
        <v>9.7896450000000002</v>
      </c>
      <c r="G30" s="118">
        <v>0.64294482033014022</v>
      </c>
    </row>
    <row r="31" spans="1:7" x14ac:dyDescent="0.3">
      <c r="A31" s="323" t="s">
        <v>60</v>
      </c>
      <c r="B31" s="109">
        <v>53</v>
      </c>
      <c r="C31" s="324">
        <v>1173.2249999999999</v>
      </c>
      <c r="D31" s="324">
        <v>10.628559159734817</v>
      </c>
      <c r="E31" s="26">
        <v>2</v>
      </c>
      <c r="F31" s="119">
        <v>20.022210000000001</v>
      </c>
      <c r="G31" s="118">
        <v>1.3149788588924662</v>
      </c>
    </row>
    <row r="32" spans="1:7" x14ac:dyDescent="0.3">
      <c r="A32" s="323" t="s">
        <v>61</v>
      </c>
      <c r="B32" s="109">
        <v>16</v>
      </c>
      <c r="C32" s="324">
        <v>160.9111</v>
      </c>
      <c r="D32" s="324">
        <v>1.4577367050719217</v>
      </c>
      <c r="E32" s="26">
        <v>0</v>
      </c>
      <c r="F32" s="119">
        <v>0</v>
      </c>
      <c r="G32" s="118">
        <v>0</v>
      </c>
    </row>
    <row r="33" spans="1:8" ht="17.25" thickBot="1" x14ac:dyDescent="0.35">
      <c r="A33" s="323" t="s">
        <v>62</v>
      </c>
      <c r="B33" s="109">
        <v>49</v>
      </c>
      <c r="C33" s="324">
        <v>488.30380000000002</v>
      </c>
      <c r="D33" s="324">
        <v>4.4236747650478971</v>
      </c>
      <c r="E33" s="26">
        <v>5</v>
      </c>
      <c r="F33" s="119">
        <v>50.808160000000001</v>
      </c>
      <c r="G33" s="118">
        <v>3.3368772108186775</v>
      </c>
    </row>
    <row r="34" spans="1:8" ht="17.25" thickBot="1" x14ac:dyDescent="0.35">
      <c r="A34" s="325" t="s">
        <v>69</v>
      </c>
      <c r="B34" s="326">
        <v>780</v>
      </c>
      <c r="C34" s="327">
        <v>11038.42</v>
      </c>
      <c r="D34" s="327">
        <v>100</v>
      </c>
      <c r="E34" s="277">
        <v>152</v>
      </c>
      <c r="F34" s="65">
        <v>1522.626</v>
      </c>
      <c r="G34" s="64">
        <v>100</v>
      </c>
    </row>
    <row r="35" spans="1:8" x14ac:dyDescent="0.3">
      <c r="A35" s="918" t="s">
        <v>25</v>
      </c>
      <c r="B35" s="918"/>
      <c r="C35" s="918"/>
      <c r="D35" s="918"/>
      <c r="E35" s="297"/>
      <c r="F35" s="299"/>
      <c r="G35" s="119"/>
      <c r="H35" s="91"/>
    </row>
    <row r="36" spans="1:8" x14ac:dyDescent="0.3">
      <c r="A36" s="92"/>
      <c r="B36" s="92"/>
      <c r="C36" s="92"/>
      <c r="D36" s="92"/>
      <c r="E36" s="92"/>
      <c r="F36" s="92"/>
      <c r="G36" s="92"/>
      <c r="H36" s="92"/>
    </row>
  </sheetData>
  <mergeCells count="1">
    <mergeCell ref="A35:D35"/>
  </mergeCells>
  <hyperlinks>
    <hyperlink ref="A1" location="Summary!A1" display="Summary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B17" sqref="B17"/>
    </sheetView>
  </sheetViews>
  <sheetFormatPr defaultColWidth="18.28515625" defaultRowHeight="16.5" x14ac:dyDescent="0.3"/>
  <cols>
    <col min="1" max="1" width="15.7109375" style="74" customWidth="1"/>
    <col min="2" max="2" width="8.5703125" style="74" bestFit="1" customWidth="1"/>
    <col min="3" max="3" width="8.28515625" style="169" bestFit="1" customWidth="1"/>
    <col min="4" max="4" width="8.5703125" style="74" bestFit="1" customWidth="1"/>
    <col min="5" max="5" width="8.5703125" style="169" bestFit="1" customWidth="1"/>
    <col min="6" max="6" width="8.5703125" style="74" bestFit="1" customWidth="1"/>
    <col min="7" max="7" width="8.5703125" style="169" bestFit="1" customWidth="1"/>
    <col min="8" max="8" width="8.5703125" style="74" bestFit="1" customWidth="1"/>
    <col min="9" max="9" width="8.5703125" style="169" bestFit="1" customWidth="1"/>
    <col min="10" max="10" width="10.85546875" style="74" customWidth="1"/>
    <col min="11" max="16384" width="18.28515625" style="74"/>
  </cols>
  <sheetData>
    <row r="2" spans="1:10" ht="17.25" thickBot="1" x14ac:dyDescent="0.35">
      <c r="A2" s="170" t="s">
        <v>70</v>
      </c>
      <c r="B2" s="170"/>
      <c r="C2" s="171"/>
      <c r="D2" s="146"/>
      <c r="E2" s="147"/>
      <c r="F2" s="146"/>
      <c r="G2" s="147"/>
      <c r="H2" s="146"/>
      <c r="I2" s="147"/>
      <c r="J2" s="120"/>
    </row>
    <row r="3" spans="1:10" s="13" customFormat="1" ht="17.25" thickBot="1" x14ac:dyDescent="0.35">
      <c r="A3" s="925" t="s">
        <v>65</v>
      </c>
      <c r="B3" s="922" t="s">
        <v>71</v>
      </c>
      <c r="C3" s="923"/>
      <c r="D3" s="924" t="s">
        <v>72</v>
      </c>
      <c r="E3" s="924"/>
      <c r="F3" s="922" t="s">
        <v>73</v>
      </c>
      <c r="G3" s="923"/>
      <c r="H3" s="924" t="s">
        <v>74</v>
      </c>
      <c r="I3" s="924"/>
      <c r="J3" s="919" t="s">
        <v>258</v>
      </c>
    </row>
    <row r="4" spans="1:10" s="13" customFormat="1" ht="52.5" customHeight="1" thickTop="1" thickBot="1" x14ac:dyDescent="0.35">
      <c r="A4" s="926"/>
      <c r="B4" s="172" t="s">
        <v>75</v>
      </c>
      <c r="C4" s="173" t="s">
        <v>76</v>
      </c>
      <c r="D4" s="174" t="s">
        <v>75</v>
      </c>
      <c r="E4" s="175" t="s">
        <v>76</v>
      </c>
      <c r="F4" s="172" t="s">
        <v>75</v>
      </c>
      <c r="G4" s="173" t="s">
        <v>76</v>
      </c>
      <c r="H4" s="174" t="s">
        <v>75</v>
      </c>
      <c r="I4" s="175" t="s">
        <v>76</v>
      </c>
      <c r="J4" s="920"/>
    </row>
    <row r="5" spans="1:10" ht="17.25" thickTop="1" x14ac:dyDescent="0.3">
      <c r="A5" s="176" t="s">
        <v>32</v>
      </c>
      <c r="B5" s="212">
        <v>4205.1610000000001</v>
      </c>
      <c r="C5" s="213">
        <v>4739.4880000000003</v>
      </c>
      <c r="D5" s="109">
        <v>32.91039</v>
      </c>
      <c r="E5" s="214">
        <v>64.970060000000004</v>
      </c>
      <c r="F5" s="215">
        <v>1316.3009999999999</v>
      </c>
      <c r="G5" s="216">
        <v>892.46820000000002</v>
      </c>
      <c r="H5" s="109">
        <v>1991.29</v>
      </c>
      <c r="I5" s="214">
        <v>1853.0229999999999</v>
      </c>
      <c r="J5" s="217">
        <v>42.886800000000001</v>
      </c>
    </row>
    <row r="6" spans="1:10" x14ac:dyDescent="0.3">
      <c r="A6" s="176" t="s">
        <v>33</v>
      </c>
      <c r="B6" s="212">
        <v>18777.643700000001</v>
      </c>
      <c r="C6" s="213">
        <v>19219.002799999998</v>
      </c>
      <c r="D6" s="109">
        <v>297.94040000000001</v>
      </c>
      <c r="E6" s="214">
        <v>313.04660999999999</v>
      </c>
      <c r="F6" s="215">
        <v>3647.0378000000001</v>
      </c>
      <c r="G6" s="216">
        <v>3183.549</v>
      </c>
      <c r="H6" s="109">
        <v>5747.9404999999997</v>
      </c>
      <c r="I6" s="214">
        <v>5837.3171299999995</v>
      </c>
      <c r="J6" s="217">
        <v>100.1763</v>
      </c>
    </row>
    <row r="7" spans="1:10" x14ac:dyDescent="0.3">
      <c r="A7" s="176" t="s">
        <v>34</v>
      </c>
      <c r="B7" s="212">
        <v>4218.1659099999997</v>
      </c>
      <c r="C7" s="213">
        <v>4543.2642999999998</v>
      </c>
      <c r="D7" s="109">
        <v>92.36054</v>
      </c>
      <c r="E7" s="214">
        <v>85.197119999999998</v>
      </c>
      <c r="F7" s="215">
        <v>1535.10868</v>
      </c>
      <c r="G7" s="216">
        <v>1302.03468</v>
      </c>
      <c r="H7" s="109">
        <v>1724.5978619999999</v>
      </c>
      <c r="I7" s="214">
        <v>1634.6211699999999</v>
      </c>
      <c r="J7" s="217">
        <v>0</v>
      </c>
    </row>
    <row r="8" spans="1:10" x14ac:dyDescent="0.3">
      <c r="A8" s="176" t="s">
        <v>35</v>
      </c>
      <c r="B8" s="212">
        <v>30249.479900000002</v>
      </c>
      <c r="C8" s="213">
        <v>34724.331700000002</v>
      </c>
      <c r="D8" s="109">
        <v>2028.575</v>
      </c>
      <c r="E8" s="214">
        <v>1617.9310399999999</v>
      </c>
      <c r="F8" s="215">
        <v>11270.976140000001</v>
      </c>
      <c r="G8" s="216">
        <v>8519.9372000000003</v>
      </c>
      <c r="H8" s="109">
        <v>14130.152044</v>
      </c>
      <c r="I8" s="214">
        <v>13493.385512000001</v>
      </c>
      <c r="J8" s="217">
        <v>748.40110000000004</v>
      </c>
    </row>
    <row r="9" spans="1:10" x14ac:dyDescent="0.3">
      <c r="A9" s="176" t="s">
        <v>37</v>
      </c>
      <c r="B9" s="212">
        <v>29100.456000000002</v>
      </c>
      <c r="C9" s="213">
        <v>31689.560999999998</v>
      </c>
      <c r="D9" s="109">
        <v>302.58240000000001</v>
      </c>
      <c r="E9" s="214">
        <v>1319.567</v>
      </c>
      <c r="F9" s="215">
        <v>7614.6286</v>
      </c>
      <c r="G9" s="216">
        <v>5548.5830000000005</v>
      </c>
      <c r="H9" s="109">
        <v>20070.107899999999</v>
      </c>
      <c r="I9" s="214">
        <v>18032.747920000002</v>
      </c>
      <c r="J9" s="217">
        <v>1105.348</v>
      </c>
    </row>
    <row r="10" spans="1:10" x14ac:dyDescent="0.3">
      <c r="A10" s="176" t="s">
        <v>38</v>
      </c>
      <c r="B10" s="212">
        <v>13658.882699999998</v>
      </c>
      <c r="C10" s="213">
        <v>15938.284544</v>
      </c>
      <c r="D10" s="109">
        <v>0</v>
      </c>
      <c r="E10" s="214">
        <v>0</v>
      </c>
      <c r="F10" s="215">
        <v>8787.7762999999995</v>
      </c>
      <c r="G10" s="216">
        <v>5738.8704799999996</v>
      </c>
      <c r="H10" s="109">
        <v>24716.607244999999</v>
      </c>
      <c r="I10" s="214">
        <v>25458.137243999998</v>
      </c>
      <c r="J10" s="217">
        <v>668.65120000000002</v>
      </c>
    </row>
    <row r="11" spans="1:10" x14ac:dyDescent="0.3">
      <c r="A11" s="176" t="s">
        <v>39</v>
      </c>
      <c r="B11" s="212">
        <v>19137.269399999997</v>
      </c>
      <c r="C11" s="213">
        <v>20622.908100000001</v>
      </c>
      <c r="D11" s="109">
        <v>823.57638099999997</v>
      </c>
      <c r="E11" s="214">
        <v>902.17652999999996</v>
      </c>
      <c r="F11" s="215">
        <v>7406.2329</v>
      </c>
      <c r="G11" s="216">
        <v>5928.9457900000007</v>
      </c>
      <c r="H11" s="109">
        <v>17544.776399999999</v>
      </c>
      <c r="I11" s="214">
        <v>16536.801669999997</v>
      </c>
      <c r="J11" s="217">
        <v>142.90520000000001</v>
      </c>
    </row>
    <row r="12" spans="1:10" x14ac:dyDescent="0.3">
      <c r="A12" s="176" t="s">
        <v>40</v>
      </c>
      <c r="B12" s="212">
        <v>18836.232920000002</v>
      </c>
      <c r="C12" s="213">
        <v>21067.43534</v>
      </c>
      <c r="D12" s="109">
        <v>8.0137610000000006</v>
      </c>
      <c r="E12" s="214">
        <v>8.4729390000000002</v>
      </c>
      <c r="F12" s="215">
        <v>11867.2479</v>
      </c>
      <c r="G12" s="216">
        <v>9523.5401899999997</v>
      </c>
      <c r="H12" s="109">
        <v>22816.255836799999</v>
      </c>
      <c r="I12" s="214">
        <v>22890.115837699999</v>
      </c>
      <c r="J12" s="217">
        <v>579.35580000000004</v>
      </c>
    </row>
    <row r="13" spans="1:10" x14ac:dyDescent="0.3">
      <c r="A13" s="176" t="s">
        <v>41</v>
      </c>
      <c r="B13" s="212">
        <v>32164.743699999999</v>
      </c>
      <c r="C13" s="213">
        <v>37400.283100000001</v>
      </c>
      <c r="D13" s="109">
        <v>0</v>
      </c>
      <c r="E13" s="214">
        <v>566.11810000000003</v>
      </c>
      <c r="F13" s="215">
        <v>10793.943560000002</v>
      </c>
      <c r="G13" s="216">
        <v>5120.0651280000002</v>
      </c>
      <c r="H13" s="109">
        <v>13898.756080000001</v>
      </c>
      <c r="I13" s="214">
        <v>13147.154859999999</v>
      </c>
      <c r="J13" s="217">
        <v>486.46019999999999</v>
      </c>
    </row>
    <row r="14" spans="1:10" x14ac:dyDescent="0.3">
      <c r="A14" s="176" t="s">
        <v>42</v>
      </c>
      <c r="B14" s="212">
        <v>32998.505799999999</v>
      </c>
      <c r="C14" s="213">
        <v>33483.804700000001</v>
      </c>
      <c r="D14" s="109">
        <v>0</v>
      </c>
      <c r="E14" s="214">
        <v>0</v>
      </c>
      <c r="F14" s="215">
        <v>6652.4656810000006</v>
      </c>
      <c r="G14" s="216">
        <v>6689.6406499999994</v>
      </c>
      <c r="H14" s="109">
        <v>11851.063909999999</v>
      </c>
      <c r="I14" s="214">
        <v>11315.19101</v>
      </c>
      <c r="J14" s="217">
        <v>344.5009</v>
      </c>
    </row>
    <row r="15" spans="1:10" x14ac:dyDescent="0.3">
      <c r="A15" s="176" t="s">
        <v>43</v>
      </c>
      <c r="B15" s="212">
        <v>37073.821099999994</v>
      </c>
      <c r="C15" s="213">
        <v>39987.1849</v>
      </c>
      <c r="D15" s="109">
        <v>554.58040000000005</v>
      </c>
      <c r="E15" s="214">
        <v>516.34040000000005</v>
      </c>
      <c r="F15" s="215">
        <v>6574.4235470000003</v>
      </c>
      <c r="G15" s="216">
        <v>5065.9802599999994</v>
      </c>
      <c r="H15" s="109">
        <v>13268.17188</v>
      </c>
      <c r="I15" s="214">
        <v>11928.57703</v>
      </c>
      <c r="J15" s="217">
        <v>531.01949999999999</v>
      </c>
    </row>
    <row r="16" spans="1:10" x14ac:dyDescent="0.3">
      <c r="A16" s="176" t="s">
        <v>44</v>
      </c>
      <c r="B16" s="212">
        <v>24616.664699999998</v>
      </c>
      <c r="C16" s="213">
        <v>27662.474620000001</v>
      </c>
      <c r="D16" s="109">
        <v>49.427340000000001</v>
      </c>
      <c r="E16" s="214">
        <v>0</v>
      </c>
      <c r="F16" s="215">
        <v>7564.7790000000005</v>
      </c>
      <c r="G16" s="216">
        <v>5840.0238262999992</v>
      </c>
      <c r="H16" s="109">
        <v>24462.965702000001</v>
      </c>
      <c r="I16" s="214">
        <v>23200.805702599999</v>
      </c>
      <c r="J16" s="217">
        <v>42.56915</v>
      </c>
    </row>
    <row r="17" spans="1:10" x14ac:dyDescent="0.3">
      <c r="A17" s="176" t="s">
        <v>45</v>
      </c>
      <c r="B17" s="212">
        <v>26180.6</v>
      </c>
      <c r="C17" s="213">
        <v>24376.7</v>
      </c>
      <c r="D17" s="109">
        <v>5466.125</v>
      </c>
      <c r="E17" s="214">
        <v>5736.9480000000003</v>
      </c>
      <c r="F17" s="215">
        <v>4935.1379999999999</v>
      </c>
      <c r="G17" s="216">
        <v>6982.8850000000002</v>
      </c>
      <c r="H17" s="109">
        <v>18291.97</v>
      </c>
      <c r="I17" s="214">
        <v>17777.310000000001</v>
      </c>
      <c r="J17" s="217">
        <v>150.29509999999999</v>
      </c>
    </row>
    <row r="18" spans="1:10" x14ac:dyDescent="0.3">
      <c r="A18" s="176" t="s">
        <v>46</v>
      </c>
      <c r="B18" s="212">
        <v>15495.544809999999</v>
      </c>
      <c r="C18" s="213">
        <v>15540.722089999999</v>
      </c>
      <c r="D18" s="109">
        <v>1134.3913970000001</v>
      </c>
      <c r="E18" s="214">
        <v>1104.433763</v>
      </c>
      <c r="F18" s="215">
        <v>2543.9704939999997</v>
      </c>
      <c r="G18" s="216">
        <v>2887.9931000000001</v>
      </c>
      <c r="H18" s="109">
        <v>8511.1940639999993</v>
      </c>
      <c r="I18" s="214">
        <v>8181.4762259999998</v>
      </c>
      <c r="J18" s="217">
        <v>1705.7639999999999</v>
      </c>
    </row>
    <row r="19" spans="1:10" x14ac:dyDescent="0.3">
      <c r="A19" s="176" t="s">
        <v>47</v>
      </c>
      <c r="B19" s="212">
        <v>25432</v>
      </c>
      <c r="C19" s="213">
        <v>22802.73</v>
      </c>
      <c r="D19" s="109">
        <v>884.51409999999998</v>
      </c>
      <c r="E19" s="214">
        <v>685.46960000000001</v>
      </c>
      <c r="F19" s="215">
        <v>2744.152</v>
      </c>
      <c r="G19" s="216">
        <v>5795.8739999999998</v>
      </c>
      <c r="H19" s="109">
        <v>8940.73</v>
      </c>
      <c r="I19" s="214">
        <v>8717.3169999999991</v>
      </c>
      <c r="J19" s="217">
        <v>4241.4549999999999</v>
      </c>
    </row>
    <row r="20" spans="1:10" x14ac:dyDescent="0.3">
      <c r="A20" s="176" t="s">
        <v>48</v>
      </c>
      <c r="B20" s="212">
        <v>25277.439999999999</v>
      </c>
      <c r="C20" s="213">
        <v>26082.29</v>
      </c>
      <c r="D20" s="109">
        <v>3037.0189999999998</v>
      </c>
      <c r="E20" s="214">
        <v>2736.7840000000001</v>
      </c>
      <c r="F20" s="215">
        <v>5299.201</v>
      </c>
      <c r="G20" s="216">
        <v>6712.8630000000003</v>
      </c>
      <c r="H20" s="109">
        <v>22166.01</v>
      </c>
      <c r="I20" s="214">
        <v>20209.47</v>
      </c>
      <c r="J20" s="217">
        <v>70.521860000000004</v>
      </c>
    </row>
    <row r="21" spans="1:10" x14ac:dyDescent="0.3">
      <c r="A21" s="176" t="s">
        <v>49</v>
      </c>
      <c r="B21" s="212">
        <v>27000.734</v>
      </c>
      <c r="C21" s="213">
        <v>28257.494999999999</v>
      </c>
      <c r="D21" s="109">
        <v>0</v>
      </c>
      <c r="E21" s="214">
        <v>0</v>
      </c>
      <c r="F21" s="215">
        <v>4135.6080000000002</v>
      </c>
      <c r="G21" s="216">
        <v>3439.1309999999999</v>
      </c>
      <c r="H21" s="109">
        <v>9853.5413800000006</v>
      </c>
      <c r="I21" s="214">
        <v>9102.8669799999989</v>
      </c>
      <c r="J21" s="217">
        <v>95.843069999999997</v>
      </c>
    </row>
    <row r="22" spans="1:10" x14ac:dyDescent="0.3">
      <c r="A22" s="176" t="s">
        <v>50</v>
      </c>
      <c r="B22" s="212">
        <v>23307.085900000002</v>
      </c>
      <c r="C22" s="213">
        <v>26185.43</v>
      </c>
      <c r="D22" s="109">
        <v>0</v>
      </c>
      <c r="E22" s="214">
        <v>0</v>
      </c>
      <c r="F22" s="215">
        <v>4279.2610000000004</v>
      </c>
      <c r="G22" s="216">
        <v>3656.326</v>
      </c>
      <c r="H22" s="109">
        <v>18143.72106</v>
      </c>
      <c r="I22" s="214">
        <v>15804.097549999999</v>
      </c>
      <c r="J22" s="217">
        <v>9.0326430000000002</v>
      </c>
    </row>
    <row r="23" spans="1:10" x14ac:dyDescent="0.3">
      <c r="A23" s="176" t="s">
        <v>51</v>
      </c>
      <c r="B23" s="212">
        <v>26600.109850000001</v>
      </c>
      <c r="C23" s="213">
        <v>26309.701540000002</v>
      </c>
      <c r="D23" s="109">
        <v>0</v>
      </c>
      <c r="E23" s="214">
        <v>0</v>
      </c>
      <c r="F23" s="215">
        <v>2382.9277999999999</v>
      </c>
      <c r="G23" s="216">
        <v>2194.04126</v>
      </c>
      <c r="H23" s="109">
        <v>14595.35392</v>
      </c>
      <c r="I23" s="214">
        <v>15074.87925</v>
      </c>
      <c r="J23" s="217">
        <v>176.29150000000001</v>
      </c>
    </row>
    <row r="24" spans="1:10" x14ac:dyDescent="0.3">
      <c r="A24" s="176" t="s">
        <v>52</v>
      </c>
      <c r="B24" s="212">
        <v>38159.69</v>
      </c>
      <c r="C24" s="213">
        <v>38145.800000000003</v>
      </c>
      <c r="D24" s="109">
        <v>0</v>
      </c>
      <c r="E24" s="214">
        <v>24.307390000000002</v>
      </c>
      <c r="F24" s="215">
        <v>2211.9839999999999</v>
      </c>
      <c r="G24" s="216">
        <v>3069.692</v>
      </c>
      <c r="H24" s="109">
        <v>16904.689999999999</v>
      </c>
      <c r="I24" s="214">
        <v>16036.57</v>
      </c>
      <c r="J24" s="217">
        <v>123.73099999999999</v>
      </c>
    </row>
    <row r="25" spans="1:10" x14ac:dyDescent="0.3">
      <c r="A25" s="176" t="s">
        <v>53</v>
      </c>
      <c r="B25" s="212">
        <v>24891.798699999999</v>
      </c>
      <c r="C25" s="213">
        <v>20193.318630999998</v>
      </c>
      <c r="D25" s="109">
        <v>2036.5461393</v>
      </c>
      <c r="E25" s="214">
        <v>1623.696328</v>
      </c>
      <c r="F25" s="215">
        <v>722.09262440000009</v>
      </c>
      <c r="G25" s="216">
        <v>5938.5106500000002</v>
      </c>
      <c r="H25" s="109">
        <v>7042.3662799999993</v>
      </c>
      <c r="I25" s="214">
        <v>6958.741927</v>
      </c>
      <c r="J25" s="217">
        <v>3309.1120000000001</v>
      </c>
    </row>
    <row r="26" spans="1:10" x14ac:dyDescent="0.3">
      <c r="A26" s="176" t="s">
        <v>54</v>
      </c>
      <c r="B26" s="212">
        <v>29002.32</v>
      </c>
      <c r="C26" s="213">
        <v>30082.2</v>
      </c>
      <c r="D26" s="109">
        <v>106.5609</v>
      </c>
      <c r="E26" s="214">
        <v>68.38879</v>
      </c>
      <c r="F26" s="215">
        <v>2937.5439999999999</v>
      </c>
      <c r="G26" s="216">
        <v>2267.3150000000001</v>
      </c>
      <c r="H26" s="109">
        <v>13424.28</v>
      </c>
      <c r="I26" s="214">
        <v>13023.45</v>
      </c>
      <c r="J26" s="217">
        <v>3637.5309999999999</v>
      </c>
    </row>
    <row r="27" spans="1:10" x14ac:dyDescent="0.3">
      <c r="A27" s="176" t="s">
        <v>55</v>
      </c>
      <c r="B27" s="212">
        <v>44485.990450000005</v>
      </c>
      <c r="C27" s="213">
        <v>48586.440300000002</v>
      </c>
      <c r="D27" s="109">
        <v>786.65364199999999</v>
      </c>
      <c r="E27" s="214">
        <v>644.6245429999999</v>
      </c>
      <c r="F27" s="215">
        <v>10056.1366</v>
      </c>
      <c r="G27" s="216">
        <v>6628.5821800000003</v>
      </c>
      <c r="H27" s="109">
        <v>8209.149496</v>
      </c>
      <c r="I27" s="214">
        <v>7678.3514239999995</v>
      </c>
      <c r="J27" s="217">
        <v>360.12040000000002</v>
      </c>
    </row>
    <row r="28" spans="1:10" x14ac:dyDescent="0.3">
      <c r="A28" s="176" t="s">
        <v>56</v>
      </c>
      <c r="B28" s="212">
        <v>37816.892099999997</v>
      </c>
      <c r="C28" s="213">
        <v>39355.673799999997</v>
      </c>
      <c r="D28" s="109">
        <v>3094.9944</v>
      </c>
      <c r="E28" s="214">
        <v>2855.7596000000003</v>
      </c>
      <c r="F28" s="215">
        <v>5490.1953099999992</v>
      </c>
      <c r="G28" s="216">
        <v>2435.8732999999997</v>
      </c>
      <c r="H28" s="109">
        <v>11533.669489999998</v>
      </c>
      <c r="I28" s="214">
        <v>12803.17136</v>
      </c>
      <c r="J28" s="217">
        <v>80.121080000000006</v>
      </c>
    </row>
    <row r="29" spans="1:10" x14ac:dyDescent="0.3">
      <c r="A29" s="176" t="s">
        <v>57</v>
      </c>
      <c r="B29" s="212">
        <v>71443.62000000001</v>
      </c>
      <c r="C29" s="213">
        <v>70272.284999999989</v>
      </c>
      <c r="D29" s="109">
        <v>73920.399400000009</v>
      </c>
      <c r="E29" s="214">
        <v>75654.223299999998</v>
      </c>
      <c r="F29" s="215">
        <v>2178.91885</v>
      </c>
      <c r="G29" s="216">
        <v>5589.7905000000001</v>
      </c>
      <c r="H29" s="109">
        <v>12448.072</v>
      </c>
      <c r="I29" s="214">
        <v>8639.23776</v>
      </c>
      <c r="J29" s="217">
        <v>75.135109999999997</v>
      </c>
    </row>
    <row r="30" spans="1:10" x14ac:dyDescent="0.3">
      <c r="A30" s="176" t="s">
        <v>58</v>
      </c>
      <c r="B30" s="212">
        <v>57985.798000000003</v>
      </c>
      <c r="C30" s="213">
        <v>58698.076999999997</v>
      </c>
      <c r="D30" s="109">
        <v>17969.3488</v>
      </c>
      <c r="E30" s="214">
        <v>18314.813400000003</v>
      </c>
      <c r="F30" s="215">
        <v>1747.2856999999999</v>
      </c>
      <c r="G30" s="216">
        <v>2975.2204000000002</v>
      </c>
      <c r="H30" s="109">
        <v>11220.1167</v>
      </c>
      <c r="I30" s="214">
        <v>9018.13868</v>
      </c>
      <c r="J30" s="217">
        <v>126.4581</v>
      </c>
    </row>
    <row r="31" spans="1:10" x14ac:dyDescent="0.3">
      <c r="A31" s="176" t="s">
        <v>59</v>
      </c>
      <c r="B31" s="212">
        <v>50461.960000000006</v>
      </c>
      <c r="C31" s="213">
        <v>50967.352299999999</v>
      </c>
      <c r="D31" s="109">
        <v>32308.63795</v>
      </c>
      <c r="E31" s="214">
        <v>29459.351159999998</v>
      </c>
      <c r="F31" s="215">
        <v>6681.0821100000003</v>
      </c>
      <c r="G31" s="216">
        <v>6312.5081</v>
      </c>
      <c r="H31" s="109">
        <v>23518.849200000001</v>
      </c>
      <c r="I31" s="214">
        <v>26350.668799999999</v>
      </c>
      <c r="J31" s="217">
        <v>3.6029949999999999</v>
      </c>
    </row>
    <row r="32" spans="1:10" x14ac:dyDescent="0.3">
      <c r="A32" s="176" t="s">
        <v>60</v>
      </c>
      <c r="B32" s="212">
        <v>58793.606</v>
      </c>
      <c r="C32" s="213">
        <v>60564.258000000002</v>
      </c>
      <c r="D32" s="109">
        <v>4694.2702999999992</v>
      </c>
      <c r="E32" s="214">
        <v>4787.4175999999998</v>
      </c>
      <c r="F32" s="215">
        <v>3561.8915400000001</v>
      </c>
      <c r="G32" s="216">
        <v>2805.88699</v>
      </c>
      <c r="H32" s="109">
        <v>24298.661779999999</v>
      </c>
      <c r="I32" s="214">
        <v>23208.6374</v>
      </c>
      <c r="J32" s="217">
        <v>6.5681849999999997</v>
      </c>
    </row>
    <row r="33" spans="1:10" x14ac:dyDescent="0.3">
      <c r="A33" s="180" t="s">
        <v>61</v>
      </c>
      <c r="B33" s="212">
        <v>42551.864099999999</v>
      </c>
      <c r="C33" s="213">
        <v>43266.734199999999</v>
      </c>
      <c r="D33" s="109">
        <v>3885.7750000000001</v>
      </c>
      <c r="E33" s="214">
        <v>4780.487376</v>
      </c>
      <c r="F33" s="215">
        <v>7781.1124200000004</v>
      </c>
      <c r="G33" s="216">
        <v>5100.8255000000008</v>
      </c>
      <c r="H33" s="109">
        <v>14330.64603</v>
      </c>
      <c r="I33" s="214">
        <v>16050.940850000001</v>
      </c>
      <c r="J33" s="217">
        <v>0</v>
      </c>
    </row>
    <row r="34" spans="1:10" ht="17.25" thickBot="1" x14ac:dyDescent="0.35">
      <c r="A34" s="181" t="s">
        <v>62</v>
      </c>
      <c r="B34" s="218">
        <v>45093.173000000003</v>
      </c>
      <c r="C34" s="219">
        <v>49520.484999999993</v>
      </c>
      <c r="D34" s="111">
        <v>5737.1369599999998</v>
      </c>
      <c r="E34" s="220">
        <v>5782.0990000000002</v>
      </c>
      <c r="F34" s="221">
        <v>25471.1404</v>
      </c>
      <c r="G34" s="222">
        <v>23124.884100000003</v>
      </c>
      <c r="H34" s="111">
        <v>30367.171600000001</v>
      </c>
      <c r="I34" s="220">
        <v>27545.655500000001</v>
      </c>
      <c r="J34" s="223">
        <v>226.3091</v>
      </c>
    </row>
    <row r="35" spans="1:10" ht="18" thickTop="1" thickBot="1" x14ac:dyDescent="0.35">
      <c r="A35" s="177" t="s">
        <v>69</v>
      </c>
      <c r="B35" s="224">
        <v>935017.31</v>
      </c>
      <c r="C35" s="225">
        <v>970285.72</v>
      </c>
      <c r="D35" s="226">
        <v>159252.36900000001</v>
      </c>
      <c r="E35" s="226">
        <v>159652.62299999999</v>
      </c>
      <c r="F35" s="224">
        <v>180190.549</v>
      </c>
      <c r="G35" s="227">
        <v>161271.79299999998</v>
      </c>
      <c r="H35" s="226">
        <v>446022.85500000004</v>
      </c>
      <c r="I35" s="226">
        <f>VLOOKUP(A35,'[1]Table 41'!A$4:F$37,5,0)</f>
        <v>427508.81079999998</v>
      </c>
      <c r="J35" s="228">
        <v>19190.169999999998</v>
      </c>
    </row>
    <row r="36" spans="1:10" x14ac:dyDescent="0.3">
      <c r="A36" s="921" t="s">
        <v>25</v>
      </c>
      <c r="B36" s="921"/>
      <c r="C36" s="921"/>
      <c r="D36" s="921"/>
      <c r="E36" s="921"/>
      <c r="F36" s="921"/>
      <c r="G36" s="168"/>
      <c r="H36" s="653"/>
      <c r="I36" s="168"/>
      <c r="J36" s="654"/>
    </row>
    <row r="37" spans="1:10" x14ac:dyDescent="0.3">
      <c r="A37" s="654"/>
      <c r="B37" s="654"/>
      <c r="C37" s="655"/>
      <c r="D37" s="654"/>
      <c r="E37" s="655"/>
      <c r="F37" s="654"/>
      <c r="G37" s="655"/>
      <c r="H37" s="654"/>
      <c r="I37" s="655"/>
      <c r="J37" s="654"/>
    </row>
    <row r="38" spans="1:10" s="3" customFormat="1" x14ac:dyDescent="0.3">
      <c r="A38" s="178"/>
      <c r="B38" s="126"/>
      <c r="C38" s="126"/>
      <c r="D38" s="126"/>
      <c r="E38" s="126"/>
      <c r="F38" s="126"/>
      <c r="G38" s="154"/>
      <c r="H38" s="153"/>
      <c r="I38" s="154"/>
    </row>
    <row r="39" spans="1:10" s="3" customFormat="1" x14ac:dyDescent="0.3">
      <c r="A39" s="178"/>
      <c r="B39" s="153"/>
      <c r="C39" s="179"/>
      <c r="D39" s="153"/>
      <c r="E39" s="154"/>
      <c r="F39" s="153"/>
      <c r="G39" s="154"/>
      <c r="H39" s="155"/>
      <c r="I39" s="154"/>
    </row>
    <row r="40" spans="1:10" s="3" customFormat="1" x14ac:dyDescent="0.3">
      <c r="C40" s="168"/>
      <c r="E40" s="168"/>
      <c r="G40" s="168"/>
      <c r="I40" s="168"/>
    </row>
    <row r="41" spans="1:10" s="3" customFormat="1" x14ac:dyDescent="0.3">
      <c r="C41" s="168"/>
      <c r="E41" s="168"/>
      <c r="G41" s="168"/>
      <c r="I41" s="168"/>
    </row>
  </sheetData>
  <mergeCells count="7">
    <mergeCell ref="J3:J4"/>
    <mergeCell ref="A36:F36"/>
    <mergeCell ref="B3:C3"/>
    <mergeCell ref="D3:E3"/>
    <mergeCell ref="F3:G3"/>
    <mergeCell ref="H3:I3"/>
    <mergeCell ref="A3:A4"/>
  </mergeCells>
  <pageMargins left="0.7" right="0.7" top="0.75" bottom="0.75" header="0.3" footer="0.3"/>
  <pageSetup orientation="portrait" horizontalDpi="4294967292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B17" sqref="B17"/>
    </sheetView>
  </sheetViews>
  <sheetFormatPr defaultRowHeight="16.5" x14ac:dyDescent="0.3"/>
  <cols>
    <col min="1" max="1" width="24.85546875" style="92" bestFit="1" customWidth="1"/>
    <col min="2" max="2" width="7.7109375" style="92" bestFit="1" customWidth="1"/>
    <col min="3" max="6" width="8.5703125" style="92" bestFit="1" customWidth="1"/>
    <col min="7" max="8" width="10.28515625" style="92" bestFit="1" customWidth="1"/>
    <col min="9" max="9" width="7.7109375" style="92" bestFit="1" customWidth="1"/>
    <col min="10" max="16384" width="9.140625" style="92"/>
  </cols>
  <sheetData>
    <row r="2" spans="1:11" ht="17.25" thickBot="1" x14ac:dyDescent="0.35">
      <c r="A2" s="5" t="s">
        <v>311</v>
      </c>
      <c r="H2" s="500"/>
      <c r="I2" s="500"/>
    </row>
    <row r="3" spans="1:11" ht="34.5" thickTop="1" thickBot="1" x14ac:dyDescent="0.35">
      <c r="A3" s="498" t="s">
        <v>259</v>
      </c>
      <c r="B3" s="499" t="s">
        <v>270</v>
      </c>
      <c r="C3" s="499" t="s">
        <v>271</v>
      </c>
      <c r="D3" s="499" t="s">
        <v>272</v>
      </c>
      <c r="E3" s="499" t="s">
        <v>273</v>
      </c>
      <c r="F3" s="499" t="s">
        <v>274</v>
      </c>
      <c r="G3" s="496" t="s">
        <v>266</v>
      </c>
      <c r="H3" s="497" t="s">
        <v>267</v>
      </c>
      <c r="I3" s="501" t="s">
        <v>229</v>
      </c>
    </row>
    <row r="4" spans="1:11" ht="17.25" thickTop="1" x14ac:dyDescent="0.3">
      <c r="A4" s="489" t="s">
        <v>82</v>
      </c>
      <c r="B4" s="128">
        <v>5277.3451480000003</v>
      </c>
      <c r="C4" s="128">
        <v>36937.064310299997</v>
      </c>
      <c r="D4" s="128">
        <v>35905.596709400001</v>
      </c>
      <c r="E4" s="128">
        <v>39051.640486000004</v>
      </c>
      <c r="F4" s="128">
        <v>155180.38330829999</v>
      </c>
      <c r="G4" s="128">
        <v>272352.02996199997</v>
      </c>
      <c r="H4" s="128">
        <f>VLOOKUP(A4,'[2]Table 7'!A$4:H$33,7,0)</f>
        <v>267862.2226027</v>
      </c>
      <c r="I4" s="502">
        <f>G4/H4-1</f>
        <v>1.6761629600749561E-2</v>
      </c>
      <c r="K4" s="128"/>
    </row>
    <row r="5" spans="1:11" x14ac:dyDescent="0.3">
      <c r="A5" s="490" t="s">
        <v>83</v>
      </c>
      <c r="B5" s="127">
        <v>5144.9065700000001</v>
      </c>
      <c r="C5" s="127">
        <v>26828.730307099995</v>
      </c>
      <c r="D5" s="127">
        <v>31288.489455399998</v>
      </c>
      <c r="E5" s="127">
        <v>33411.492121000003</v>
      </c>
      <c r="F5" s="127">
        <v>121505.12267</v>
      </c>
      <c r="G5" s="127">
        <v>218178.74112349999</v>
      </c>
      <c r="H5" s="127">
        <f>VLOOKUP(A5,'[2]Table 7'!A$4:H$33,7,0)</f>
        <v>210608.946</v>
      </c>
      <c r="I5" s="503">
        <f t="shared" ref="I5:I33" si="0">G5/H5-1</f>
        <v>3.5942419670530024E-2</v>
      </c>
      <c r="K5" s="128"/>
    </row>
    <row r="6" spans="1:11" x14ac:dyDescent="0.3">
      <c r="A6" s="490" t="s">
        <v>85</v>
      </c>
      <c r="B6" s="127">
        <v>0</v>
      </c>
      <c r="C6" s="127">
        <v>1256.7439399999998</v>
      </c>
      <c r="D6" s="127">
        <v>840.22872099999995</v>
      </c>
      <c r="E6" s="127">
        <v>3234.0661999999998</v>
      </c>
      <c r="F6" s="127">
        <v>21820.282815800001</v>
      </c>
      <c r="G6" s="127">
        <v>27151.321676800002</v>
      </c>
      <c r="H6" s="127">
        <f>VLOOKUP(A6,'[2]Table 7'!A$4:H$33,7,0)</f>
        <v>29702.422830000003</v>
      </c>
      <c r="I6" s="503">
        <f t="shared" si="0"/>
        <v>-8.588865520503397E-2</v>
      </c>
      <c r="K6" s="128"/>
    </row>
    <row r="7" spans="1:11" x14ac:dyDescent="0.3">
      <c r="A7" s="490" t="s">
        <v>84</v>
      </c>
      <c r="B7" s="127">
        <v>102.20959999999999</v>
      </c>
      <c r="C7" s="127">
        <v>6193.5890031999998</v>
      </c>
      <c r="D7" s="127">
        <v>2444.5666000000001</v>
      </c>
      <c r="E7" s="127">
        <v>0</v>
      </c>
      <c r="F7" s="127">
        <v>8197.9500929999995</v>
      </c>
      <c r="G7" s="127">
        <v>16938.315296199999</v>
      </c>
      <c r="H7" s="127">
        <f>VLOOKUP(A7,'[2]Table 7'!A$4:H$33,7,0)</f>
        <v>16922.165000000001</v>
      </c>
      <c r="I7" s="503">
        <f t="shared" si="0"/>
        <v>9.5438711299644652E-4</v>
      </c>
      <c r="K7" s="128"/>
    </row>
    <row r="8" spans="1:11" x14ac:dyDescent="0.3">
      <c r="A8" s="490" t="s">
        <v>86</v>
      </c>
      <c r="B8" s="127">
        <v>0</v>
      </c>
      <c r="C8" s="127">
        <v>55.419640000000001</v>
      </c>
      <c r="D8" s="127">
        <v>1313.347</v>
      </c>
      <c r="E8" s="127">
        <v>2111.3520079999998</v>
      </c>
      <c r="F8" s="127">
        <v>1009.96543</v>
      </c>
      <c r="G8" s="127">
        <v>4490.0840779999999</v>
      </c>
      <c r="H8" s="127">
        <f>VLOOKUP(A8,'[2]Table 7'!A$4:H$33,7,0)</f>
        <v>3313.1545900000001</v>
      </c>
      <c r="I8" s="503">
        <f t="shared" si="0"/>
        <v>0.35522927048206343</v>
      </c>
      <c r="K8" s="128"/>
    </row>
    <row r="9" spans="1:11" x14ac:dyDescent="0.3">
      <c r="A9" s="490" t="s">
        <v>111</v>
      </c>
      <c r="B9" s="127">
        <v>30.228978000000001</v>
      </c>
      <c r="C9" s="127">
        <v>2602.58142</v>
      </c>
      <c r="D9" s="127">
        <v>18.964932999999998</v>
      </c>
      <c r="E9" s="127">
        <v>294.73015699999996</v>
      </c>
      <c r="F9" s="127">
        <v>2647.0622995000003</v>
      </c>
      <c r="G9" s="127">
        <v>5593.567787500001</v>
      </c>
      <c r="H9" s="127">
        <f>VLOOKUP(A9,'[2]Table 7'!A$4:H$33,7,0)</f>
        <v>7315.5341827000002</v>
      </c>
      <c r="I9" s="503">
        <f t="shared" si="0"/>
        <v>-0.23538491546825902</v>
      </c>
      <c r="K9" s="128"/>
    </row>
    <row r="10" spans="1:11" x14ac:dyDescent="0.3">
      <c r="A10" s="489" t="s">
        <v>87</v>
      </c>
      <c r="B10" s="128">
        <v>6737.4157934999994</v>
      </c>
      <c r="C10" s="128">
        <v>106156.19249099999</v>
      </c>
      <c r="D10" s="128">
        <v>105209.565229</v>
      </c>
      <c r="E10" s="128">
        <v>52290.241430000002</v>
      </c>
      <c r="F10" s="128">
        <v>74022.13519880001</v>
      </c>
      <c r="G10" s="128">
        <v>344415.55014230002</v>
      </c>
      <c r="H10" s="128">
        <f>VLOOKUP(A10,'[2]Table 7'!A$4:H$33,7,0)</f>
        <v>381242.5499174</v>
      </c>
      <c r="I10" s="502">
        <f t="shared" si="0"/>
        <v>-9.6597296873286886E-2</v>
      </c>
      <c r="K10" s="128"/>
    </row>
    <row r="11" spans="1:11" x14ac:dyDescent="0.3">
      <c r="A11" s="490" t="s">
        <v>88</v>
      </c>
      <c r="B11" s="127">
        <v>3959.8901000000001</v>
      </c>
      <c r="C11" s="127">
        <v>69398.686830000006</v>
      </c>
      <c r="D11" s="127">
        <v>57117.606930000002</v>
      </c>
      <c r="E11" s="127">
        <v>13847.07494</v>
      </c>
      <c r="F11" s="127">
        <v>50393.803732200002</v>
      </c>
      <c r="G11" s="127">
        <v>194717.06253219998</v>
      </c>
      <c r="H11" s="127">
        <f>VLOOKUP(A11,'[2]Table 7'!A$4:H$33,7,0)</f>
        <v>219844.74546000001</v>
      </c>
      <c r="I11" s="503">
        <f t="shared" si="0"/>
        <v>-0.11429740053701631</v>
      </c>
      <c r="K11" s="128"/>
    </row>
    <row r="12" spans="1:11" x14ac:dyDescent="0.3">
      <c r="A12" s="507" t="s">
        <v>222</v>
      </c>
      <c r="B12" s="127">
        <v>2191.8334812999997</v>
      </c>
      <c r="C12" s="127">
        <v>27237.507980000002</v>
      </c>
      <c r="D12" s="127">
        <v>24606.902199000004</v>
      </c>
      <c r="E12" s="127">
        <v>18807.043000000001</v>
      </c>
      <c r="F12" s="127">
        <v>14612.709194499999</v>
      </c>
      <c r="G12" s="127">
        <v>87455.9958548</v>
      </c>
      <c r="H12" s="127">
        <f>VLOOKUP(A12,'[2]Table 7'!A$4:H$33,7,0)</f>
        <v>87725.476227000006</v>
      </c>
      <c r="I12" s="503">
        <f t="shared" si="0"/>
        <v>-3.0718598950969511E-3</v>
      </c>
      <c r="K12" s="128"/>
    </row>
    <row r="13" spans="1:11" x14ac:dyDescent="0.3">
      <c r="A13" s="507" t="s">
        <v>223</v>
      </c>
      <c r="B13" s="127">
        <v>421.13909219999999</v>
      </c>
      <c r="C13" s="127">
        <v>5168.6793910000006</v>
      </c>
      <c r="D13" s="127">
        <v>19783.600330000001</v>
      </c>
      <c r="E13" s="127">
        <v>18214.770339999999</v>
      </c>
      <c r="F13" s="127">
        <v>7248.1674102999996</v>
      </c>
      <c r="G13" s="127">
        <v>50836.356563499998</v>
      </c>
      <c r="H13" s="127">
        <f>VLOOKUP(A13,'[2]Table 7'!A$4:H$33,7,0)</f>
        <v>38351.030599999998</v>
      </c>
      <c r="I13" s="503">
        <f t="shared" si="0"/>
        <v>0.32555385782774771</v>
      </c>
      <c r="K13" s="128"/>
    </row>
    <row r="14" spans="1:11" x14ac:dyDescent="0.3">
      <c r="A14" s="507" t="s">
        <v>224</v>
      </c>
      <c r="B14" s="127">
        <v>164.55311999999998</v>
      </c>
      <c r="C14" s="127">
        <v>4351.3182900000002</v>
      </c>
      <c r="D14" s="127">
        <v>3701.4557700000005</v>
      </c>
      <c r="E14" s="127">
        <v>1421.3531499999999</v>
      </c>
      <c r="F14" s="127">
        <v>1767.4548617999999</v>
      </c>
      <c r="G14" s="127">
        <v>11406.1351918</v>
      </c>
      <c r="H14" s="127">
        <f>VLOOKUP(A14,'[2]Table 7'!A$4:H$33,7,0)</f>
        <v>35321.297630400004</v>
      </c>
      <c r="I14" s="503">
        <f t="shared" si="0"/>
        <v>-0.67707485406812817</v>
      </c>
      <c r="K14" s="563"/>
    </row>
    <row r="15" spans="1:11" x14ac:dyDescent="0.3">
      <c r="A15" s="489" t="s">
        <v>212</v>
      </c>
      <c r="B15" s="128">
        <v>4949.3904897000002</v>
      </c>
      <c r="C15" s="128">
        <v>53918.808649800005</v>
      </c>
      <c r="D15" s="128">
        <v>33388.894884999994</v>
      </c>
      <c r="E15" s="128">
        <v>31188.928570299999</v>
      </c>
      <c r="F15" s="128">
        <v>100606.9460976</v>
      </c>
      <c r="G15" s="128">
        <v>224052.9686924</v>
      </c>
      <c r="H15" s="128">
        <f>VLOOKUP(A15,'[2]Table 7'!A$4:H$33,7,0)</f>
        <v>237848.50707999998</v>
      </c>
      <c r="I15" s="502">
        <f t="shared" si="0"/>
        <v>-5.8001366319107794E-2</v>
      </c>
      <c r="K15" s="564"/>
    </row>
    <row r="16" spans="1:11" x14ac:dyDescent="0.3">
      <c r="A16" s="490" t="s">
        <v>94</v>
      </c>
      <c r="B16" s="127">
        <v>1642.7446750000001</v>
      </c>
      <c r="C16" s="127">
        <v>6495.8637548999995</v>
      </c>
      <c r="D16" s="127">
        <v>6663.6943349999992</v>
      </c>
      <c r="E16" s="127">
        <v>7935.3016619999999</v>
      </c>
      <c r="F16" s="127">
        <v>62786.784596999991</v>
      </c>
      <c r="G16" s="127">
        <v>85524.389023899974</v>
      </c>
      <c r="H16" s="127">
        <f>VLOOKUP(A16,'[2]Table 7'!A$4:H$33,7,0)</f>
        <v>96571.295409999992</v>
      </c>
      <c r="I16" s="503">
        <f t="shared" si="0"/>
        <v>-0.11439120019255855</v>
      </c>
      <c r="K16" s="563"/>
    </row>
    <row r="17" spans="1:11" x14ac:dyDescent="0.3">
      <c r="A17" s="490" t="s">
        <v>95</v>
      </c>
      <c r="B17" s="127">
        <v>938.66961200000003</v>
      </c>
      <c r="C17" s="127">
        <v>10931.377165900001</v>
      </c>
      <c r="D17" s="127">
        <v>3763.99665</v>
      </c>
      <c r="E17" s="127">
        <v>6665.0651083000002</v>
      </c>
      <c r="F17" s="127">
        <v>7810.8372190999999</v>
      </c>
      <c r="G17" s="127">
        <v>30109.945755300003</v>
      </c>
      <c r="H17" s="127">
        <f>VLOOKUP(A17,'[2]Table 7'!A$4:H$33,7,0)</f>
        <v>35430.089619999999</v>
      </c>
      <c r="I17" s="503">
        <f t="shared" si="0"/>
        <v>-0.15015891638323198</v>
      </c>
      <c r="K17" s="563"/>
    </row>
    <row r="18" spans="1:11" x14ac:dyDescent="0.3">
      <c r="A18" s="490" t="s">
        <v>93</v>
      </c>
      <c r="B18" s="127">
        <v>2367.9762027000002</v>
      </c>
      <c r="C18" s="127">
        <v>39285.658129000003</v>
      </c>
      <c r="D18" s="127">
        <v>22961.2039</v>
      </c>
      <c r="E18" s="127">
        <v>16588.561799999999</v>
      </c>
      <c r="F18" s="127">
        <v>30009.324281500001</v>
      </c>
      <c r="G18" s="127">
        <v>111212.7243132</v>
      </c>
      <c r="H18" s="127">
        <f>VLOOKUP(A18,'[2]Table 7'!A$4:H$33,7,0)</f>
        <v>105847.12205000001</v>
      </c>
      <c r="I18" s="503">
        <f t="shared" si="0"/>
        <v>5.069199954879644E-2</v>
      </c>
      <c r="K18" s="563"/>
    </row>
    <row r="19" spans="1:11" x14ac:dyDescent="0.3">
      <c r="A19" s="489" t="s">
        <v>232</v>
      </c>
      <c r="B19" s="128">
        <v>11436.337750200002</v>
      </c>
      <c r="C19" s="128">
        <v>105555.5990175</v>
      </c>
      <c r="D19" s="128">
        <v>48999.788140000004</v>
      </c>
      <c r="E19" s="128">
        <v>60630.266027899997</v>
      </c>
      <c r="F19" s="128">
        <v>120201.636814</v>
      </c>
      <c r="G19" s="128">
        <v>346823.62774960004</v>
      </c>
      <c r="H19" s="128">
        <f>VLOOKUP(A19,'[2]Table 7'!A$4:H$33,7,0)</f>
        <v>324739.74003860005</v>
      </c>
      <c r="I19" s="502">
        <f t="shared" si="0"/>
        <v>6.8004882027604685E-2</v>
      </c>
      <c r="K19" s="564"/>
    </row>
    <row r="20" spans="1:11" x14ac:dyDescent="0.3">
      <c r="A20" s="507" t="s">
        <v>213</v>
      </c>
      <c r="B20" s="128">
        <v>10072.496718</v>
      </c>
      <c r="C20" s="128">
        <v>82272.999484499989</v>
      </c>
      <c r="D20" s="128">
        <v>40940.147279999997</v>
      </c>
      <c r="E20" s="128">
        <v>53075.939057900003</v>
      </c>
      <c r="F20" s="128">
        <v>100856.45189539999</v>
      </c>
      <c r="G20" s="128">
        <v>287218.03443579999</v>
      </c>
      <c r="H20" s="128">
        <f>VLOOKUP(A20,'[2]Table 7'!A$4:H$33,7,0)</f>
        <v>268095.00251000002</v>
      </c>
      <c r="I20" s="502">
        <f t="shared" si="0"/>
        <v>7.1329311426036934E-2</v>
      </c>
      <c r="K20" s="563"/>
    </row>
    <row r="21" spans="1:11" x14ac:dyDescent="0.3">
      <c r="A21" s="490" t="s">
        <v>97</v>
      </c>
      <c r="B21" s="127">
        <v>9942.6066280000014</v>
      </c>
      <c r="C21" s="127">
        <v>64111.001321699994</v>
      </c>
      <c r="D21" s="127">
        <v>13423.550930000001</v>
      </c>
      <c r="E21" s="127">
        <v>19411.5689399</v>
      </c>
      <c r="F21" s="127">
        <v>96107.736970999991</v>
      </c>
      <c r="G21" s="127">
        <v>202996.46479059997</v>
      </c>
      <c r="H21" s="127">
        <f>VLOOKUP(A21,'[2]Table 7'!A$4:H$33,7,0)</f>
        <v>187256.59720000002</v>
      </c>
      <c r="I21" s="503">
        <f t="shared" si="0"/>
        <v>8.4055076434978337E-2</v>
      </c>
      <c r="K21" s="563"/>
    </row>
    <row r="22" spans="1:11" x14ac:dyDescent="0.3">
      <c r="A22" s="490" t="s">
        <v>98</v>
      </c>
      <c r="B22" s="127">
        <v>129.89008999999999</v>
      </c>
      <c r="C22" s="127">
        <v>18161.998162799999</v>
      </c>
      <c r="D22" s="127">
        <v>27516.596350000003</v>
      </c>
      <c r="E22" s="127">
        <v>33664.370117999999</v>
      </c>
      <c r="F22" s="127">
        <v>4748.7149244000002</v>
      </c>
      <c r="G22" s="127">
        <v>84221.569645199997</v>
      </c>
      <c r="H22" s="127">
        <f>VLOOKUP(A22,'[2]Table 7'!A$4:H$33,7,0)</f>
        <v>80838.405310000002</v>
      </c>
      <c r="I22" s="503">
        <f t="shared" si="0"/>
        <v>4.1850953420298209E-2</v>
      </c>
      <c r="K22" s="563"/>
    </row>
    <row r="23" spans="1:11" x14ac:dyDescent="0.3">
      <c r="A23" s="507" t="s">
        <v>226</v>
      </c>
      <c r="B23" s="127">
        <v>188.66149649999997</v>
      </c>
      <c r="C23" s="127">
        <v>4560.733354</v>
      </c>
      <c r="D23" s="127">
        <v>3375.41534</v>
      </c>
      <c r="E23" s="127">
        <v>5060.5995000000003</v>
      </c>
      <c r="F23" s="127">
        <v>1935.9461820000001</v>
      </c>
      <c r="G23" s="127">
        <v>15121.3558725</v>
      </c>
      <c r="H23" s="127">
        <f>VLOOKUP(A23,'[2]Table 7'!A$4:H$33,7,0)</f>
        <v>9372.7850385999991</v>
      </c>
      <c r="I23" s="503">
        <f t="shared" si="0"/>
        <v>0.61332579486520022</v>
      </c>
      <c r="K23" s="563"/>
    </row>
    <row r="24" spans="1:11" x14ac:dyDescent="0.3">
      <c r="A24" s="507" t="s">
        <v>227</v>
      </c>
      <c r="B24" s="127">
        <v>608.39807569999994</v>
      </c>
      <c r="C24" s="127">
        <v>4581.1980000000003</v>
      </c>
      <c r="D24" s="127">
        <v>574.27166999999997</v>
      </c>
      <c r="E24" s="127">
        <v>791.87162999999998</v>
      </c>
      <c r="F24" s="127">
        <v>13917.870408100001</v>
      </c>
      <c r="G24" s="127">
        <v>20473.609783800002</v>
      </c>
      <c r="H24" s="127">
        <f>VLOOKUP(A24,'[2]Table 7'!A$4:H$33,7,0)</f>
        <v>25004.33869</v>
      </c>
      <c r="I24" s="503">
        <f t="shared" si="0"/>
        <v>-0.18119770982033512</v>
      </c>
      <c r="K24" s="563"/>
    </row>
    <row r="25" spans="1:11" x14ac:dyDescent="0.3">
      <c r="A25" s="507" t="s">
        <v>228</v>
      </c>
      <c r="B25" s="127">
        <v>566.78146000000004</v>
      </c>
      <c r="C25" s="127">
        <v>14140.668179</v>
      </c>
      <c r="D25" s="127">
        <v>4109.9538499999999</v>
      </c>
      <c r="E25" s="127">
        <v>1701.8558399999999</v>
      </c>
      <c r="F25" s="127">
        <v>3491.3683285000002</v>
      </c>
      <c r="G25" s="127">
        <v>24010.627657499997</v>
      </c>
      <c r="H25" s="127">
        <f>VLOOKUP(A25,'[2]Table 7'!A$4:H$33,7,0)</f>
        <v>22267.613800000003</v>
      </c>
      <c r="I25" s="503">
        <f t="shared" si="0"/>
        <v>7.8275735925507961E-2</v>
      </c>
      <c r="K25" s="563"/>
    </row>
    <row r="26" spans="1:11" x14ac:dyDescent="0.3">
      <c r="A26" s="489" t="s">
        <v>214</v>
      </c>
      <c r="B26" s="128">
        <v>991.206593</v>
      </c>
      <c r="C26" s="128">
        <v>4547.6694750000006</v>
      </c>
      <c r="D26" s="128">
        <v>5648.6431703999997</v>
      </c>
      <c r="E26" s="128">
        <v>3741.9770171</v>
      </c>
      <c r="F26" s="128">
        <v>4839.1833117999995</v>
      </c>
      <c r="G26" s="128">
        <v>19768.679567299998</v>
      </c>
      <c r="H26" s="128">
        <f>VLOOKUP(A26,'[2]Table 7'!A$4:H$33,7,0)</f>
        <v>26520.392830000001</v>
      </c>
      <c r="I26" s="502">
        <f t="shared" si="0"/>
        <v>-0.25458571846878641</v>
      </c>
      <c r="K26" s="564"/>
    </row>
    <row r="27" spans="1:11" x14ac:dyDescent="0.3">
      <c r="A27" s="489" t="s">
        <v>109</v>
      </c>
      <c r="B27" s="128">
        <v>930.10249599999997</v>
      </c>
      <c r="C27" s="128">
        <v>3599.4224850000001</v>
      </c>
      <c r="D27" s="128">
        <v>3659.2877703999998</v>
      </c>
      <c r="E27" s="128">
        <v>2892.3785071000002</v>
      </c>
      <c r="F27" s="128">
        <v>2712.7564898000005</v>
      </c>
      <c r="G27" s="128">
        <v>13793.947748300001</v>
      </c>
      <c r="H27" s="128">
        <f>VLOOKUP(A27,'[2]Table 7'!A$4:H$33,7,0)</f>
        <v>19968.94773</v>
      </c>
      <c r="I27" s="502">
        <f t="shared" si="0"/>
        <v>-0.30923011393450117</v>
      </c>
    </row>
    <row r="28" spans="1:11" x14ac:dyDescent="0.3">
      <c r="A28" s="490" t="s">
        <v>103</v>
      </c>
      <c r="B28" s="127">
        <v>61.104096999999996</v>
      </c>
      <c r="C28" s="127">
        <v>948.24698999999987</v>
      </c>
      <c r="D28" s="127">
        <v>1989.3553999999999</v>
      </c>
      <c r="E28" s="127">
        <v>849.59851000000003</v>
      </c>
      <c r="F28" s="127">
        <v>2126.4268219999999</v>
      </c>
      <c r="G28" s="127">
        <v>5974.7318189999996</v>
      </c>
      <c r="H28" s="127">
        <f>VLOOKUP(A28,'[2]Table 7'!A$4:H$33,7,0)</f>
        <v>6551.4450999999999</v>
      </c>
      <c r="I28" s="503">
        <f t="shared" si="0"/>
        <v>-8.8028407808836029E-2</v>
      </c>
    </row>
    <row r="29" spans="1:11" x14ac:dyDescent="0.3">
      <c r="A29" s="490" t="s">
        <v>104</v>
      </c>
      <c r="B29" s="127">
        <v>1887.3279856000001</v>
      </c>
      <c r="C29" s="127">
        <v>2047.7397369999999</v>
      </c>
      <c r="D29" s="127">
        <v>1785.7155299999999</v>
      </c>
      <c r="E29" s="127">
        <v>1590.5310009999998</v>
      </c>
      <c r="F29" s="127">
        <v>1792.523692</v>
      </c>
      <c r="G29" s="127">
        <v>9103.8379456000002</v>
      </c>
      <c r="H29" s="504" t="e">
        <f>VLOOKUP(A29,'[2]Table 7'!A$4:H$33,7,0)</f>
        <v>#N/A</v>
      </c>
      <c r="I29" s="505" t="e">
        <f t="shared" si="0"/>
        <v>#N/A</v>
      </c>
    </row>
    <row r="30" spans="1:11" x14ac:dyDescent="0.3">
      <c r="A30" s="490" t="s">
        <v>110</v>
      </c>
      <c r="B30" s="127">
        <v>1207.041612</v>
      </c>
      <c r="C30" s="127">
        <v>10433.245884000002</v>
      </c>
      <c r="D30" s="127">
        <v>13889.225850999997</v>
      </c>
      <c r="E30" s="127">
        <v>5612.5123139999996</v>
      </c>
      <c r="F30" s="127">
        <v>11183.1213527</v>
      </c>
      <c r="G30" s="127">
        <v>42325.1470137</v>
      </c>
      <c r="H30" s="127">
        <f>VLOOKUP(A30,'[2]Table 7'!A$4:H$33,7,0)</f>
        <v>25842.009299999998</v>
      </c>
      <c r="I30" s="503">
        <f t="shared" si="0"/>
        <v>0.6378427281852268</v>
      </c>
    </row>
    <row r="31" spans="1:11" x14ac:dyDescent="0.3">
      <c r="A31" s="508" t="s">
        <v>215</v>
      </c>
      <c r="B31" s="128">
        <v>32486.065372000005</v>
      </c>
      <c r="C31" s="128">
        <v>322390.4099646</v>
      </c>
      <c r="D31" s="128">
        <v>244827.42951479999</v>
      </c>
      <c r="E31" s="128">
        <v>194106.0968463</v>
      </c>
      <c r="F31" s="128">
        <v>467825.92977520003</v>
      </c>
      <c r="G31" s="128">
        <v>1261635.9314728999</v>
      </c>
      <c r="H31" s="128">
        <f>VLOOKUP(A31,'[2]Table 7'!A$4:H$33,7,0)</f>
        <v>1264055.4217687</v>
      </c>
      <c r="I31" s="502">
        <f t="shared" si="0"/>
        <v>-1.9140697900845716E-3</v>
      </c>
    </row>
    <row r="32" spans="1:11" x14ac:dyDescent="0.3">
      <c r="A32" s="508" t="s">
        <v>268</v>
      </c>
      <c r="B32" s="128">
        <v>27200.97061</v>
      </c>
      <c r="C32" s="128">
        <v>213219.39152</v>
      </c>
      <c r="D32" s="128">
        <v>167310.06941</v>
      </c>
      <c r="E32" s="128">
        <v>163139.90900000001</v>
      </c>
      <c r="F32" s="128">
        <v>364146.91320000001</v>
      </c>
      <c r="G32" s="128">
        <v>935017.25374000007</v>
      </c>
      <c r="H32" s="128">
        <f>VLOOKUP(A32,'[2]Table 7'!A$4:H$33,7,0)</f>
        <v>906532.87</v>
      </c>
      <c r="I32" s="502">
        <f t="shared" si="0"/>
        <v>3.1421236540490893E-2</v>
      </c>
    </row>
    <row r="33" spans="1:9" ht="17.25" thickBot="1" x14ac:dyDescent="0.35">
      <c r="A33" s="491" t="s">
        <v>231</v>
      </c>
      <c r="B33" s="485">
        <v>6498.4474799999998</v>
      </c>
      <c r="C33" s="485">
        <v>70967.694628000012</v>
      </c>
      <c r="D33" s="485">
        <v>31502.109494000004</v>
      </c>
      <c r="E33" s="485">
        <v>18310.685024400002</v>
      </c>
      <c r="F33" s="485">
        <v>52911.626329999999</v>
      </c>
      <c r="G33" s="485">
        <v>180190.56295640001</v>
      </c>
      <c r="H33" s="485">
        <f>VLOOKUP(A33,'[2]Table 7'!A$4:H$33,7,0)</f>
        <v>218293.50499999998</v>
      </c>
      <c r="I33" s="506">
        <f t="shared" si="0"/>
        <v>-0.17454913302894637</v>
      </c>
    </row>
  </sheetData>
  <pageMargins left="0.7" right="0.7" top="0.75" bottom="0.75" header="0.3" footer="0.3"/>
  <pageSetup orientation="portrait" horizontalDpi="4294967292" verticalDpi="1200" r:id="rId1"/>
  <ignoredErrors>
    <ignoredError sqref="H29:I29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zoomScaleNormal="100" workbookViewId="0"/>
  </sheetViews>
  <sheetFormatPr defaultRowHeight="15" x14ac:dyDescent="0.25"/>
  <cols>
    <col min="1" max="1" width="24.140625" style="79" customWidth="1"/>
    <col min="2" max="2" width="10" style="79" bestFit="1" customWidth="1"/>
    <col min="3" max="6" width="9.140625" style="79"/>
    <col min="7" max="7" width="11.140625" style="79" bestFit="1" customWidth="1"/>
    <col min="8" max="8" width="12.42578125" style="79" bestFit="1" customWidth="1"/>
    <col min="9" max="16384" width="9.140625" style="79"/>
  </cols>
  <sheetData>
    <row r="3" spans="1:9" ht="17.25" thickBot="1" x14ac:dyDescent="0.3">
      <c r="A3" s="5" t="s">
        <v>312</v>
      </c>
    </row>
    <row r="4" spans="1:9" ht="17.25" thickBot="1" x14ac:dyDescent="0.35">
      <c r="A4" s="509" t="s">
        <v>143</v>
      </c>
      <c r="B4" s="510" t="s">
        <v>253</v>
      </c>
      <c r="C4" s="510" t="s">
        <v>254</v>
      </c>
      <c r="D4" s="510" t="s">
        <v>255</v>
      </c>
      <c r="E4" s="510" t="s">
        <v>256</v>
      </c>
      <c r="F4" s="510" t="s">
        <v>257</v>
      </c>
      <c r="G4" s="510" t="s">
        <v>211</v>
      </c>
      <c r="H4" s="510" t="s">
        <v>275</v>
      </c>
      <c r="I4" s="511" t="s">
        <v>229</v>
      </c>
    </row>
    <row r="5" spans="1:9" ht="17.25" thickTop="1" x14ac:dyDescent="0.3">
      <c r="A5" s="311" t="s">
        <v>217</v>
      </c>
      <c r="B5" s="128">
        <v>7671.0144843999988</v>
      </c>
      <c r="C5" s="128">
        <v>47303.590892999993</v>
      </c>
      <c r="D5" s="128">
        <v>17066.929937000001</v>
      </c>
      <c r="E5" s="128">
        <v>29227.940078300002</v>
      </c>
      <c r="F5" s="128">
        <v>120841.31651890001</v>
      </c>
      <c r="G5" s="128">
        <v>222110.79191160001</v>
      </c>
      <c r="H5" s="128">
        <v>223754.088445</v>
      </c>
      <c r="I5" s="516">
        <v>-7.3442078525591814E-3</v>
      </c>
    </row>
    <row r="6" spans="1:9" ht="16.5" x14ac:dyDescent="0.3">
      <c r="A6" s="507" t="s">
        <v>83</v>
      </c>
      <c r="B6" s="127">
        <v>2171.7609854000002</v>
      </c>
      <c r="C6" s="127">
        <v>10004.554254999999</v>
      </c>
      <c r="D6" s="127">
        <v>8308.8969350000007</v>
      </c>
      <c r="E6" s="127">
        <v>8703.0925232999998</v>
      </c>
      <c r="F6" s="127">
        <v>48962.617615000003</v>
      </c>
      <c r="G6" s="127">
        <v>78150.922313699979</v>
      </c>
      <c r="H6" s="127">
        <v>85129.691200000016</v>
      </c>
      <c r="I6" s="513">
        <v>-8.1978082945284303E-2</v>
      </c>
    </row>
    <row r="7" spans="1:9" ht="16.5" x14ac:dyDescent="0.3">
      <c r="A7" s="507" t="s">
        <v>85</v>
      </c>
      <c r="B7" s="127">
        <v>5070.2332000000006</v>
      </c>
      <c r="C7" s="127">
        <v>28630.232499999995</v>
      </c>
      <c r="D7" s="127">
        <v>3646.2625519999997</v>
      </c>
      <c r="E7" s="127">
        <v>17366.603455</v>
      </c>
      <c r="F7" s="127">
        <v>62272.404865800003</v>
      </c>
      <c r="G7" s="127">
        <v>116985.73657279999</v>
      </c>
      <c r="H7" s="127">
        <v>112694.24368000001</v>
      </c>
      <c r="I7" s="513">
        <v>3.8080852691871669E-2</v>
      </c>
    </row>
    <row r="8" spans="1:9" ht="16.5" x14ac:dyDescent="0.3">
      <c r="A8" s="507" t="s">
        <v>84</v>
      </c>
      <c r="B8" s="127">
        <v>412.78686000000005</v>
      </c>
      <c r="C8" s="127">
        <v>6735.6875079999991</v>
      </c>
      <c r="D8" s="127">
        <v>2024.9692999999997</v>
      </c>
      <c r="E8" s="127">
        <v>0</v>
      </c>
      <c r="F8" s="127">
        <v>7565.5951499999992</v>
      </c>
      <c r="G8" s="127">
        <v>16739.038817999997</v>
      </c>
      <c r="H8" s="127">
        <v>17283.298268999999</v>
      </c>
      <c r="I8" s="513">
        <v>-3.1490485353493414E-2</v>
      </c>
    </row>
    <row r="9" spans="1:9" ht="16.5" x14ac:dyDescent="0.3">
      <c r="A9" s="507" t="s">
        <v>86</v>
      </c>
      <c r="B9" s="127">
        <v>0</v>
      </c>
      <c r="C9" s="127">
        <v>850.93054000000006</v>
      </c>
      <c r="D9" s="127">
        <v>2946.52855</v>
      </c>
      <c r="E9" s="127">
        <v>3158.2440999999999</v>
      </c>
      <c r="F9" s="127">
        <v>779.38238999999999</v>
      </c>
      <c r="G9" s="127">
        <v>7735.0855799999999</v>
      </c>
      <c r="H9" s="127">
        <v>7448.2608899999987</v>
      </c>
      <c r="I9" s="513">
        <v>3.8508947825000472E-2</v>
      </c>
    </row>
    <row r="10" spans="1:9" ht="16.5" x14ac:dyDescent="0.3">
      <c r="A10" s="507" t="s">
        <v>111</v>
      </c>
      <c r="B10" s="127">
        <v>16.233439000000001</v>
      </c>
      <c r="C10" s="127">
        <v>1082.1860899999999</v>
      </c>
      <c r="D10" s="127">
        <v>140.27260000000001</v>
      </c>
      <c r="E10" s="127">
        <v>0</v>
      </c>
      <c r="F10" s="127">
        <v>1261.3164980999998</v>
      </c>
      <c r="G10" s="127">
        <v>2500.0086270999996</v>
      </c>
      <c r="H10" s="127">
        <v>1198.5944060000002</v>
      </c>
      <c r="I10" s="513">
        <v>1.08578366008159</v>
      </c>
    </row>
    <row r="11" spans="1:9" ht="16.5" x14ac:dyDescent="0.3">
      <c r="A11" s="489" t="s">
        <v>87</v>
      </c>
      <c r="B11" s="128">
        <v>7680.2780297000008</v>
      </c>
      <c r="C11" s="128">
        <v>119764.0072481</v>
      </c>
      <c r="D11" s="128">
        <v>90253.47462600001</v>
      </c>
      <c r="E11" s="128">
        <v>50165.117223000001</v>
      </c>
      <c r="F11" s="128">
        <v>80536.593659499995</v>
      </c>
      <c r="G11" s="128">
        <v>348399.47078629996</v>
      </c>
      <c r="H11" s="128">
        <v>317680.34161100007</v>
      </c>
      <c r="I11" s="516">
        <v>9.6698237667206755E-2</v>
      </c>
    </row>
    <row r="12" spans="1:9" ht="16.5" x14ac:dyDescent="0.3">
      <c r="A12" s="507" t="s">
        <v>88</v>
      </c>
      <c r="B12" s="127">
        <v>4083.2277060000001</v>
      </c>
      <c r="C12" s="127">
        <v>78170.374070000005</v>
      </c>
      <c r="D12" s="127">
        <v>43729.015214200001</v>
      </c>
      <c r="E12" s="127">
        <v>12226.0309</v>
      </c>
      <c r="F12" s="127">
        <v>50276.807080400002</v>
      </c>
      <c r="G12" s="127">
        <v>188485.4549706</v>
      </c>
      <c r="H12" s="127">
        <v>164529.04063</v>
      </c>
      <c r="I12" s="513">
        <v>0.14560599301417065</v>
      </c>
    </row>
    <row r="13" spans="1:9" ht="16.5" x14ac:dyDescent="0.3">
      <c r="A13" s="490" t="s">
        <v>90</v>
      </c>
      <c r="B13" s="127">
        <v>1934.0539549999999</v>
      </c>
      <c r="C13" s="127">
        <v>27319.170559699996</v>
      </c>
      <c r="D13" s="127">
        <v>19619.6266068</v>
      </c>
      <c r="E13" s="127">
        <v>17208.096999999998</v>
      </c>
      <c r="F13" s="127">
        <v>13902.377972299999</v>
      </c>
      <c r="G13" s="127">
        <v>79983.326093800002</v>
      </c>
      <c r="H13" s="127">
        <v>85200.434470000022</v>
      </c>
      <c r="I13" s="513">
        <v>-6.1233354133153117E-2</v>
      </c>
    </row>
    <row r="14" spans="1:9" ht="16.5" x14ac:dyDescent="0.3">
      <c r="A14" s="507" t="s">
        <v>89</v>
      </c>
      <c r="B14" s="127">
        <v>1157.4972687000002</v>
      </c>
      <c r="C14" s="127">
        <v>7816.8490780000002</v>
      </c>
      <c r="D14" s="127">
        <v>22207.311425</v>
      </c>
      <c r="E14" s="127">
        <v>18009.033323</v>
      </c>
      <c r="F14" s="127">
        <v>11453.227953700001</v>
      </c>
      <c r="G14" s="127">
        <v>60643.919048399999</v>
      </c>
      <c r="H14" s="127">
        <v>45923.033622999996</v>
      </c>
      <c r="I14" s="513">
        <v>0.32055559626677677</v>
      </c>
    </row>
    <row r="15" spans="1:9" ht="16.5" x14ac:dyDescent="0.3">
      <c r="A15" s="507" t="s">
        <v>224</v>
      </c>
      <c r="B15" s="127">
        <v>505.4991</v>
      </c>
      <c r="C15" s="127">
        <v>6457.6135404000006</v>
      </c>
      <c r="D15" s="127">
        <v>4697.5213800000001</v>
      </c>
      <c r="E15" s="127">
        <v>2721.9559999999997</v>
      </c>
      <c r="F15" s="127">
        <v>4904.1806531000002</v>
      </c>
      <c r="G15" s="127">
        <v>19286.770673499999</v>
      </c>
      <c r="H15" s="127">
        <v>22027.832888000001</v>
      </c>
      <c r="I15" s="513">
        <v>-0.12443630875705602</v>
      </c>
    </row>
    <row r="16" spans="1:9" ht="16.5" x14ac:dyDescent="0.3">
      <c r="A16" s="489" t="s">
        <v>212</v>
      </c>
      <c r="B16" s="128">
        <v>5553.5385065</v>
      </c>
      <c r="C16" s="128">
        <v>57846.779598599998</v>
      </c>
      <c r="D16" s="128">
        <v>32338.713082000002</v>
      </c>
      <c r="E16" s="128">
        <v>32468.221732500002</v>
      </c>
      <c r="F16" s="128">
        <v>104212.27304140001</v>
      </c>
      <c r="G16" s="128">
        <v>232419.52596099998</v>
      </c>
      <c r="H16" s="128">
        <v>226472.18821999998</v>
      </c>
      <c r="I16" s="516">
        <v>2.6260786314399986E-2</v>
      </c>
    </row>
    <row r="17" spans="1:9" ht="16.5" x14ac:dyDescent="0.3">
      <c r="A17" s="507" t="s">
        <v>94</v>
      </c>
      <c r="B17" s="127">
        <v>1919.4102000000003</v>
      </c>
      <c r="C17" s="127">
        <v>8234.6441072999987</v>
      </c>
      <c r="D17" s="127">
        <v>6530.6405090000007</v>
      </c>
      <c r="E17" s="127">
        <v>9037.2917419999994</v>
      </c>
      <c r="F17" s="127">
        <v>64452.669718000005</v>
      </c>
      <c r="G17" s="127">
        <v>90174.656276299997</v>
      </c>
      <c r="H17" s="127">
        <v>93548.571790000016</v>
      </c>
      <c r="I17" s="513">
        <v>-3.6065922217111579E-2</v>
      </c>
    </row>
    <row r="18" spans="1:9" ht="16.5" x14ac:dyDescent="0.3">
      <c r="A18" s="507" t="s">
        <v>95</v>
      </c>
      <c r="B18" s="127">
        <v>1267.4488065</v>
      </c>
      <c r="C18" s="127">
        <v>12188.150781299999</v>
      </c>
      <c r="D18" s="127">
        <v>4469.56574</v>
      </c>
      <c r="E18" s="127">
        <v>7429.6735241000006</v>
      </c>
      <c r="F18" s="127">
        <v>8798.5801513000006</v>
      </c>
      <c r="G18" s="127">
        <v>34153.419003200004</v>
      </c>
      <c r="H18" s="127">
        <v>32575.14445</v>
      </c>
      <c r="I18" s="513">
        <v>4.8450270285754771E-2</v>
      </c>
    </row>
    <row r="19" spans="1:9" ht="16.5" x14ac:dyDescent="0.3">
      <c r="A19" s="507" t="s">
        <v>93</v>
      </c>
      <c r="B19" s="127">
        <v>2366.6795000000002</v>
      </c>
      <c r="C19" s="127">
        <v>37423.984710000004</v>
      </c>
      <c r="D19" s="127">
        <v>21338.506832999999</v>
      </c>
      <c r="E19" s="127">
        <v>16001.256466399998</v>
      </c>
      <c r="F19" s="127">
        <v>30961.023172100002</v>
      </c>
      <c r="G19" s="127">
        <v>108091.45068150001</v>
      </c>
      <c r="H19" s="127">
        <v>100348.47197999997</v>
      </c>
      <c r="I19" s="513">
        <v>7.7160902888917526E-2</v>
      </c>
    </row>
    <row r="20" spans="1:9" ht="16.5" x14ac:dyDescent="0.3">
      <c r="A20" s="489" t="s">
        <v>96</v>
      </c>
      <c r="B20" s="128">
        <v>8011.4750467000003</v>
      </c>
      <c r="C20" s="128">
        <v>88245.059993799994</v>
      </c>
      <c r="D20" s="128">
        <v>46905.865194400001</v>
      </c>
      <c r="E20" s="128">
        <v>53967.531776999997</v>
      </c>
      <c r="F20" s="128">
        <v>134001.52239940001</v>
      </c>
      <c r="G20" s="128">
        <v>331131.45441130002</v>
      </c>
      <c r="H20" s="128">
        <v>337670.80097110005</v>
      </c>
      <c r="I20" s="516">
        <v>-1.9366040951701136E-2</v>
      </c>
    </row>
    <row r="21" spans="1:9" ht="16.5" x14ac:dyDescent="0.3">
      <c r="A21" s="489" t="s">
        <v>213</v>
      </c>
      <c r="B21" s="128">
        <v>7012.8562849999998</v>
      </c>
      <c r="C21" s="128">
        <v>63335.398509799998</v>
      </c>
      <c r="D21" s="128">
        <v>36135.645019399999</v>
      </c>
      <c r="E21" s="128">
        <v>49164.442377999992</v>
      </c>
      <c r="F21" s="128">
        <v>113456.80758199999</v>
      </c>
      <c r="G21" s="128">
        <v>269105.14977420005</v>
      </c>
      <c r="H21" s="128">
        <v>276435.17971810006</v>
      </c>
      <c r="I21" s="516">
        <v>-2.6516270293003075E-2</v>
      </c>
    </row>
    <row r="22" spans="1:9" ht="16.5" x14ac:dyDescent="0.3">
      <c r="A22" s="490" t="s">
        <v>97</v>
      </c>
      <c r="B22" s="127">
        <v>6866.0265150000005</v>
      </c>
      <c r="C22" s="127">
        <v>45086.233800999995</v>
      </c>
      <c r="D22" s="127">
        <v>12500.822411899999</v>
      </c>
      <c r="E22" s="127">
        <v>9780.8014000000003</v>
      </c>
      <c r="F22" s="127">
        <v>103092.87942000001</v>
      </c>
      <c r="G22" s="127">
        <v>177326.76354790002</v>
      </c>
      <c r="H22" s="127">
        <v>191954.60675510002</v>
      </c>
      <c r="I22" s="513">
        <v>-7.6204699926074371E-2</v>
      </c>
    </row>
    <row r="23" spans="1:9" ht="16.5" x14ac:dyDescent="0.3">
      <c r="A23" s="507" t="s">
        <v>98</v>
      </c>
      <c r="B23" s="127">
        <v>146.82977</v>
      </c>
      <c r="C23" s="127">
        <v>18249.164708799995</v>
      </c>
      <c r="D23" s="127">
        <v>23634.822607499998</v>
      </c>
      <c r="E23" s="127">
        <v>39383.640977999996</v>
      </c>
      <c r="F23" s="127">
        <v>10363.928161999998</v>
      </c>
      <c r="G23" s="127">
        <v>91778.386226300019</v>
      </c>
      <c r="H23" s="127">
        <v>84480.572963000013</v>
      </c>
      <c r="I23" s="513">
        <v>8.638451430124916E-2</v>
      </c>
    </row>
    <row r="24" spans="1:9" ht="16.5" x14ac:dyDescent="0.3">
      <c r="A24" s="507" t="s">
        <v>100</v>
      </c>
      <c r="B24" s="127">
        <v>73.166531700000007</v>
      </c>
      <c r="C24" s="127">
        <v>2982.5068000000006</v>
      </c>
      <c r="D24" s="127">
        <v>2665.1424549999997</v>
      </c>
      <c r="E24" s="127">
        <v>2829.9657999999999</v>
      </c>
      <c r="F24" s="127">
        <v>2060.9831969000002</v>
      </c>
      <c r="G24" s="127">
        <v>10611.7647836</v>
      </c>
      <c r="H24" s="127">
        <v>10298.064261</v>
      </c>
      <c r="I24" s="513">
        <v>3.0462086334809735E-2</v>
      </c>
    </row>
    <row r="25" spans="1:9" ht="16.5" x14ac:dyDescent="0.3">
      <c r="A25" s="507" t="s">
        <v>99</v>
      </c>
      <c r="B25" s="127">
        <v>366.29922999999997</v>
      </c>
      <c r="C25" s="127">
        <v>4943.3412200000002</v>
      </c>
      <c r="D25" s="127">
        <v>1012.3229699999999</v>
      </c>
      <c r="E25" s="127">
        <v>562.81725400000005</v>
      </c>
      <c r="F25" s="127">
        <v>14098.371169299999</v>
      </c>
      <c r="G25" s="127">
        <v>20983.151843299998</v>
      </c>
      <c r="H25" s="127">
        <v>20451.270802000003</v>
      </c>
      <c r="I25" s="513">
        <v>2.6007236736016459E-2</v>
      </c>
    </row>
    <row r="26" spans="1:9" ht="16.5" x14ac:dyDescent="0.3">
      <c r="A26" s="490" t="s">
        <v>102</v>
      </c>
      <c r="B26" s="127">
        <v>559.15300000000002</v>
      </c>
      <c r="C26" s="127">
        <v>16983.813464000003</v>
      </c>
      <c r="D26" s="127">
        <v>7092.7547500000001</v>
      </c>
      <c r="E26" s="127">
        <v>1410.306345</v>
      </c>
      <c r="F26" s="127">
        <v>4385.3604512000002</v>
      </c>
      <c r="G26" s="127">
        <v>30431.388010200015</v>
      </c>
      <c r="H26" s="127">
        <v>30486.286189999995</v>
      </c>
      <c r="I26" s="513">
        <v>-1.8007499981413932E-3</v>
      </c>
    </row>
    <row r="27" spans="1:9" ht="16.5" x14ac:dyDescent="0.3">
      <c r="A27" s="489" t="s">
        <v>214</v>
      </c>
      <c r="B27" s="128">
        <v>777.3651574999999</v>
      </c>
      <c r="C27" s="128">
        <v>3866.9174748</v>
      </c>
      <c r="D27" s="128">
        <v>5543.9322849</v>
      </c>
      <c r="E27" s="128">
        <v>3790.0317276999999</v>
      </c>
      <c r="F27" s="128">
        <v>5178.9027994999997</v>
      </c>
      <c r="G27" s="128">
        <v>19157.149444399998</v>
      </c>
      <c r="H27" s="128">
        <v>25854.319629999998</v>
      </c>
      <c r="I27" s="516">
        <v>-0.25903486463549996</v>
      </c>
    </row>
    <row r="28" spans="1:9" ht="16.5" x14ac:dyDescent="0.3">
      <c r="A28" s="507" t="s">
        <v>109</v>
      </c>
      <c r="B28" s="127">
        <v>696.21248489999994</v>
      </c>
      <c r="C28" s="127">
        <v>2758.7653028000004</v>
      </c>
      <c r="D28" s="127">
        <v>3611.1009569000003</v>
      </c>
      <c r="E28" s="127">
        <v>2782.0297977</v>
      </c>
      <c r="F28" s="127">
        <v>2631.6440302000001</v>
      </c>
      <c r="G28" s="127">
        <v>12479.752572499998</v>
      </c>
      <c r="H28" s="127">
        <v>19009.859609999996</v>
      </c>
      <c r="I28" s="513">
        <v>-0.34351158669603665</v>
      </c>
    </row>
    <row r="29" spans="1:9" ht="16.5" x14ac:dyDescent="0.3">
      <c r="A29" s="507" t="s">
        <v>103</v>
      </c>
      <c r="B29" s="127">
        <v>81.152672600000002</v>
      </c>
      <c r="C29" s="127">
        <v>1108.1521720000001</v>
      </c>
      <c r="D29" s="127">
        <v>1932.8313280000002</v>
      </c>
      <c r="E29" s="127">
        <v>1008.0019299999999</v>
      </c>
      <c r="F29" s="127">
        <v>2547.2587693</v>
      </c>
      <c r="G29" s="127">
        <v>6677.3968718999995</v>
      </c>
      <c r="H29" s="127">
        <v>6844.4600200000014</v>
      </c>
      <c r="I29" s="513">
        <v>-2.4408521287556884E-2</v>
      </c>
    </row>
    <row r="30" spans="1:9" ht="16.5" x14ac:dyDescent="0.3">
      <c r="A30" s="311" t="s">
        <v>104</v>
      </c>
      <c r="B30" s="128">
        <v>1608.2502560000003</v>
      </c>
      <c r="C30" s="128">
        <v>2425.7173091</v>
      </c>
      <c r="D30" s="128">
        <v>2207.1877329999998</v>
      </c>
      <c r="E30" s="128">
        <v>1424.6216259999999</v>
      </c>
      <c r="F30" s="128">
        <v>2041.5775746000002</v>
      </c>
      <c r="G30" s="128">
        <v>9707.3544987000023</v>
      </c>
      <c r="H30" s="517" t="e">
        <v>#N/A</v>
      </c>
      <c r="I30" s="518" t="e">
        <v>#N/A</v>
      </c>
    </row>
    <row r="31" spans="1:9" ht="16.5" x14ac:dyDescent="0.3">
      <c r="A31" s="311" t="s">
        <v>110</v>
      </c>
      <c r="B31" s="128">
        <v>1234.3904959999998</v>
      </c>
      <c r="C31" s="128">
        <v>10028.990435400001</v>
      </c>
      <c r="D31" s="128">
        <v>13143.186138999999</v>
      </c>
      <c r="E31" s="128">
        <v>4424.8690399999996</v>
      </c>
      <c r="F31" s="128">
        <v>11093.454317700001</v>
      </c>
      <c r="G31" s="128">
        <v>39924.8904281</v>
      </c>
      <c r="H31" s="128">
        <v>62359.408499999998</v>
      </c>
      <c r="I31" s="516">
        <v>-0.35976155982781655</v>
      </c>
    </row>
    <row r="32" spans="1:9" ht="16.5" x14ac:dyDescent="0.3">
      <c r="A32" s="576" t="s">
        <v>215</v>
      </c>
      <c r="B32" s="127">
        <v>32505.3119768</v>
      </c>
      <c r="C32" s="127">
        <v>329512.25284279999</v>
      </c>
      <c r="D32" s="127">
        <v>207459.28899630002</v>
      </c>
      <c r="E32" s="127">
        <v>175468.33320450003</v>
      </c>
      <c r="F32" s="127">
        <v>457905.640311</v>
      </c>
      <c r="G32" s="127">
        <v>1202850.8866286001</v>
      </c>
      <c r="H32" s="127">
        <v>1193791.1473771001</v>
      </c>
      <c r="I32" s="516">
        <v>7.5890487807732665E-3</v>
      </c>
    </row>
    <row r="33" spans="1:9" ht="16.5" x14ac:dyDescent="0.3">
      <c r="A33" s="577" t="s">
        <v>285</v>
      </c>
      <c r="B33" s="572">
        <v>28139.643</v>
      </c>
      <c r="C33" s="572">
        <v>228842.81</v>
      </c>
      <c r="D33" s="572">
        <v>168869.52</v>
      </c>
      <c r="E33" s="572">
        <v>163256.99</v>
      </c>
      <c r="F33" s="572">
        <v>361702.53</v>
      </c>
      <c r="G33" s="573">
        <v>970285.71299999999</v>
      </c>
      <c r="H33" s="573">
        <v>915126.29</v>
      </c>
      <c r="I33" s="570">
        <v>6.0275203108851601E-2</v>
      </c>
    </row>
    <row r="34" spans="1:9" ht="17.25" thickBot="1" x14ac:dyDescent="0.35">
      <c r="A34" s="578" t="s">
        <v>231</v>
      </c>
      <c r="B34" s="574">
        <v>5219.1832000000004</v>
      </c>
      <c r="C34" s="574">
        <v>50563.767</v>
      </c>
      <c r="D34" s="574">
        <v>35302.298000000003</v>
      </c>
      <c r="E34" s="574">
        <v>20013.564999999999</v>
      </c>
      <c r="F34" s="574">
        <v>46456.034</v>
      </c>
      <c r="G34" s="575">
        <v>161271.84020000001</v>
      </c>
      <c r="H34" s="575">
        <v>191120.37100000001</v>
      </c>
      <c r="I34" s="571">
        <v>-0.156176605580156</v>
      </c>
    </row>
  </sheetData>
  <pageMargins left="0.7" right="0.7" top="0.75" bottom="0.75" header="0.3" footer="0.3"/>
  <pageSetup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1</vt:i4>
      </vt:variant>
    </vt:vector>
  </HeadingPairs>
  <TitlesOfParts>
    <vt:vector size="56" baseType="lpstr">
      <vt:lpstr>Summary</vt:lpstr>
      <vt:lpstr>Main Indicators</vt:lpstr>
      <vt:lpstr>Table 1</vt:lpstr>
      <vt:lpstr>Table 2</vt:lpstr>
      <vt:lpstr>Table 3</vt:lpstr>
      <vt:lpstr>Table 4</vt:lpstr>
      <vt:lpstr>Table 5</vt:lpstr>
      <vt:lpstr>Table 6.1 </vt:lpstr>
      <vt:lpstr>Table 6.2 </vt:lpstr>
      <vt:lpstr>Table 6.3</vt:lpstr>
      <vt:lpstr>Table 7.1 </vt:lpstr>
      <vt:lpstr>Table 7.2</vt:lpstr>
      <vt:lpstr>Table 8</vt:lpstr>
      <vt:lpstr>Table 9.1</vt:lpstr>
      <vt:lpstr>Table 9.2</vt:lpstr>
      <vt:lpstr>Table 9.3</vt:lpstr>
      <vt:lpstr>Table 10.1</vt:lpstr>
      <vt:lpstr>Table 10.2</vt:lpstr>
      <vt:lpstr>Table 10.3</vt:lpstr>
      <vt:lpstr>Table 11.1</vt:lpstr>
      <vt:lpstr>Table 11.2</vt:lpstr>
      <vt:lpstr>Table 11.3</vt:lpstr>
      <vt:lpstr>Table 12.1</vt:lpstr>
      <vt:lpstr>Table 12.2</vt:lpstr>
      <vt:lpstr>Table 13.1</vt:lpstr>
      <vt:lpstr>Table 13.2</vt:lpstr>
      <vt:lpstr>Table 13.3</vt:lpstr>
      <vt:lpstr>Table 13.4</vt:lpstr>
      <vt:lpstr>Table 13.5</vt:lpstr>
      <vt:lpstr>Table 13.6</vt:lpstr>
      <vt:lpstr>Table 14.1</vt:lpstr>
      <vt:lpstr>Table 14.2</vt:lpstr>
      <vt:lpstr>Table 14.3</vt:lpstr>
      <vt:lpstr>Table 15.1</vt:lpstr>
      <vt:lpstr>Table 15.2</vt:lpstr>
      <vt:lpstr>Table 16.1</vt:lpstr>
      <vt:lpstr>Table 16.2</vt:lpstr>
      <vt:lpstr>Table 16.3</vt:lpstr>
      <vt:lpstr>Table 16.4</vt:lpstr>
      <vt:lpstr>Table 16.5</vt:lpstr>
      <vt:lpstr>Table 17.1</vt:lpstr>
      <vt:lpstr>Table 17.2</vt:lpstr>
      <vt:lpstr>Table 17.3</vt:lpstr>
      <vt:lpstr>Table 18.1</vt:lpstr>
      <vt:lpstr>Appendix 1</vt:lpstr>
      <vt:lpstr>Appendix 2</vt:lpstr>
      <vt:lpstr>Appendix 3</vt:lpstr>
      <vt:lpstr>Appendix 4</vt:lpstr>
      <vt:lpstr>Appendix 5</vt:lpstr>
      <vt:lpstr>Appendix 6 </vt:lpstr>
      <vt:lpstr>Appendix 7</vt:lpstr>
      <vt:lpstr>Appendix 8</vt:lpstr>
      <vt:lpstr>Appendix 9 </vt:lpstr>
      <vt:lpstr>Appendix 10</vt:lpstr>
      <vt:lpstr>Appendix 11</vt:lpstr>
      <vt:lpstr>'Table 18.1'!_Toc532300759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MUTEBUTSI</dc:creator>
  <cp:lastModifiedBy>Alexis MUTEBUTSI</cp:lastModifiedBy>
  <cp:lastPrinted>2018-10-22T11:42:52Z</cp:lastPrinted>
  <dcterms:created xsi:type="dcterms:W3CDTF">2018-10-09T06:38:59Z</dcterms:created>
  <dcterms:modified xsi:type="dcterms:W3CDTF">2019-01-07T14:16:53Z</dcterms:modified>
</cp:coreProperties>
</file>